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wmf" ContentType="image/x-wmf"/>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Formato2019" sheetId="1" state="visible" r:id="rId2"/>
    <sheet name="Instructivo" sheetId="2" state="visible" r:id="rId3"/>
    <sheet name="Tipo" sheetId="3" state="hidden" r:id="rId4"/>
    <sheet name="Eje_Pilar" sheetId="4" state="visible" r:id="rId5"/>
  </sheets>
  <definedNames>
    <definedName function="false" hidden="true" localSheetId="0" name="_xlnm._FilterDatabase" vbProcedure="false">Formato2019!$A$13:$AP$435</definedName>
    <definedName function="false" hidden="false" name="afectacion" vbProcedure="false">Tipo!$D$2:$D$4</definedName>
    <definedName function="false" hidden="false" name="cd" vbProcedure="false">Tipo!$C$18:$C$27</definedName>
    <definedName function="false" hidden="false" name="modal" vbProcedure="false">Tipo!$C$2:$C$8</definedName>
    <definedName function="false" hidden="false" name="na" vbProcedure="false">Tipo!$C$31</definedName>
    <definedName function="false" hidden="false" name="programa" vbProcedure="false">Eje_Pilar!$C$3:$C$47</definedName>
    <definedName function="false" hidden="false" name="re" vbProcedure="false">Tipo!$C$30</definedName>
    <definedName function="false" hidden="false" name="sa" vbProcedure="false">Tipo!$C$12:$C$15</definedName>
    <definedName function="false" hidden="false" name="tipo" vbProcedure="false">Tipo!$B$2:$B$21</definedName>
    <definedName function="false" hidden="false" name="vacio" vbProcedure="false">Tipo!$C$32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<sst xmlns="http://schemas.openxmlformats.org/spreadsheetml/2006/main" count="2840" uniqueCount="1085">
  <si>
    <t xml:space="preserve">VEEDURIA DISTRITAL - RENDICION DE CUENTAS DE LA GESTION CONTRACTUAL EN EL DISTRITO CAPITAL (Acuerdo 380 de 2009)</t>
  </si>
  <si>
    <t xml:space="preserve">INFORMACION GENERAL DE CONTRATACION ENTIDADES DISTRITALES  -  ENERO 1 A 31 DICIEMBRE DE 2019</t>
  </si>
  <si>
    <t xml:space="preserve">1. Entidad:</t>
  </si>
  <si>
    <t xml:space="preserve">Alcaldía Local de Sumapaz</t>
  </si>
  <si>
    <t xml:space="preserve">2. Sector</t>
  </si>
  <si>
    <t xml:space="preserve">Gobierno</t>
  </si>
  <si>
    <t xml:space="preserve">3. Presupuesto Disponible Inversión Directa PREDIS</t>
  </si>
  <si>
    <t xml:space="preserve">5. Presupuesto Disponible Funcionamiento PREDIS</t>
  </si>
  <si>
    <t xml:space="preserve">9. Nombre de quien diligencia el formato</t>
  </si>
  <si>
    <t xml:space="preserve">Manuel Alejandro Gómez Roa</t>
  </si>
  <si>
    <t xml:space="preserve">4. Presupuesto Comprometido de Inversión Directa según PREDIS </t>
  </si>
  <si>
    <t xml:space="preserve">6. Presupuesto Comprometido Funcionamiento según PREDIS</t>
  </si>
  <si>
    <t xml:space="preserve">Cargo</t>
  </si>
  <si>
    <t xml:space="preserve">Contratista</t>
  </si>
  <si>
    <t xml:space="preserve">Dependencia</t>
  </si>
  <si>
    <t xml:space="preserve">Planeación</t>
  </si>
  <si>
    <t xml:space="preserve">7. Presupuesto Disponible Operación (Regimen Privado)</t>
  </si>
  <si>
    <t xml:space="preserve">Teléfono</t>
  </si>
  <si>
    <t xml:space="preserve">8. Presupuesto Comprometido Operación mediante contratos</t>
  </si>
  <si>
    <t xml:space="preserve">Correo Electrónico</t>
  </si>
  <si>
    <t xml:space="preserve">manuel.gomez@gobiernobogota.gov.co</t>
  </si>
  <si>
    <t xml:space="preserve">1- INFORMACION GENERAL</t>
  </si>
  <si>
    <t xml:space="preserve">2- INFORMACION FINANCIERA</t>
  </si>
  <si>
    <t xml:space="preserve">3 - PLAZOS </t>
  </si>
  <si>
    <t xml:space="preserve">4 - ESTADO </t>
  </si>
  <si>
    <t xml:space="preserve">5. %  Avance y/o cumplimiento</t>
  </si>
  <si>
    <t xml:space="preserve">Número Contrato</t>
  </si>
  <si>
    <t xml:space="preserve">Año</t>
  </si>
  <si>
    <t xml:space="preserve">Número de proceso contractual</t>
  </si>
  <si>
    <t xml:space="preserve">Tipo de contrato </t>
  </si>
  <si>
    <t xml:space="preserve">Modalidad de Selección</t>
  </si>
  <si>
    <t xml:space="preserve">Procedimiento o causal</t>
  </si>
  <si>
    <t xml:space="preserve">Objeto</t>
  </si>
  <si>
    <t xml:space="preserve">Afectación</t>
  </si>
  <si>
    <t xml:space="preserve">Número Programa</t>
  </si>
  <si>
    <t xml:space="preserve">Equivalencia número de programa</t>
  </si>
  <si>
    <t xml:space="preserve">Eje / Pilar</t>
  </si>
  <si>
    <t xml:space="preserve">Número Proyecto</t>
  </si>
  <si>
    <t xml:space="preserve">Número  de Identificación del contratista
(NIT con digito de verificación)</t>
  </si>
  <si>
    <t xml:space="preserve">Nombre del contratista</t>
  </si>
  <si>
    <t xml:space="preserve">Valor Inicial del contrato</t>
  </si>
  <si>
    <t xml:space="preserve">Número de reducciones</t>
  </si>
  <si>
    <t xml:space="preserve">Valor total reducciones (En valor negativo)</t>
  </si>
  <si>
    <t xml:space="preserve">Número de adiciones</t>
  </si>
  <si>
    <t xml:space="preserve">Valor total de adiciones </t>
  </si>
  <si>
    <t xml:space="preserve">Valor Final </t>
  </si>
  <si>
    <t xml:space="preserve">Giros
(Valor en pesos)</t>
  </si>
  <si>
    <t xml:space="preserve">Fecha de suscripción (DD/MM/AAAA)</t>
  </si>
  <si>
    <t xml:space="preserve">Fecha de inicio (DD/MM/AAAA)</t>
  </si>
  <si>
    <t xml:space="preserve">Fecha de terminación (DD/MM/AAAA)</t>
  </si>
  <si>
    <t xml:space="preserve">Plazo en días</t>
  </si>
  <si>
    <t xml:space="preserve">Prorroga en días</t>
  </si>
  <si>
    <t xml:space="preserve">Anulado</t>
  </si>
  <si>
    <t xml:space="preserve">Celebrado o por iniciar</t>
  </si>
  <si>
    <t xml:space="preserve">En Ejecución</t>
  </si>
  <si>
    <t xml:space="preserve">Terminado</t>
  </si>
  <si>
    <t xml:space="preserve">Liquidado</t>
  </si>
  <si>
    <t xml:space="preserve">% Avance y/o Cumplimiento</t>
  </si>
  <si>
    <t xml:space="preserve">Total Contratos</t>
  </si>
  <si>
    <t xml:space="preserve">Validación Tipo</t>
  </si>
  <si>
    <t xml:space="preserve">Validación Modalidad</t>
  </si>
  <si>
    <t xml:space="preserve">Validación procedimiento</t>
  </si>
  <si>
    <t xml:space="preserve">Validación afectación</t>
  </si>
  <si>
    <t xml:space="preserve">Validación programa</t>
  </si>
  <si>
    <t xml:space="preserve">CPS-001-2019</t>
  </si>
  <si>
    <t xml:space="preserve">FDLS-CD-001-2019</t>
  </si>
  <si>
    <t xml:space="preserve">Contratos de prestación de servicios profesionales y de apoyo a la gestión</t>
  </si>
  <si>
    <t xml:space="preserve">Contratación directa</t>
  </si>
  <si>
    <t xml:space="preserve">Prestación de servicios profesionales y de apoyo a la gestión, o para la ejecución de trabajos artísticos que sólo puedan encomendarse a determinadas personas naturales;</t>
  </si>
  <si>
    <t xml:space="preserve">Prestar los servicios profesionales jurídicos para apoyar los asuntos legales y contractuales de la Alcaldía Local de Sumapaz de los proyectos de inversión 1331, 1340, 1349, 1353 y 1375, así como las declaratorias de incumplimiento y los demás asuntos que le sean designados.</t>
  </si>
  <si>
    <t xml:space="preserve">Inversión</t>
  </si>
  <si>
    <t xml:space="preserve">Gobernanza e influencia local, regional e internacional</t>
  </si>
  <si>
    <t xml:space="preserve">Eje Transversal 4 Gobierno Legitimo, Fortalecimiento Local y Eficiencia</t>
  </si>
  <si>
    <t xml:space="preserve">JENNY CAROLINA GIRON CUERVO</t>
  </si>
  <si>
    <t xml:space="preserve">x</t>
  </si>
  <si>
    <t xml:space="preserve">CPS-002-2019</t>
  </si>
  <si>
    <t xml:space="preserve">FDLS-CD-002-2019</t>
  </si>
  <si>
    <t xml:space="preserve">Prestar sus servicios como técnico de apoyo administrativo a la gestión al Despacho de la Alcaldesa Local de Sumapaz.</t>
  </si>
  <si>
    <t xml:space="preserve">SANDRA MILENA RODRIGUEZ SASTOQUE</t>
  </si>
  <si>
    <t xml:space="preserve">CPS-003-2019</t>
  </si>
  <si>
    <t xml:space="preserve">FDLS-CD-003-2018 (2019)</t>
  </si>
  <si>
    <t xml:space="preserve">Prestar los servicios profesionales especializados jurídicos en la revisión de todos los proyectos de inversión del Plan de Desarrollo Local 2017-2020 y elaboración de estudios previos, pliegos, evaluaciones y modificaciones proyecto 1364,1375,1334 elaboración y actualización Plan Anual de Adquisiciones vigencia 2019.</t>
  </si>
  <si>
    <t xml:space="preserve">YASMINA GRACIELA ARAUJO RODRIGUEZ</t>
  </si>
  <si>
    <t xml:space="preserve">CPS-004-2019</t>
  </si>
  <si>
    <t xml:space="preserve">FDLS-CD-004-2019</t>
  </si>
  <si>
    <t xml:space="preserve">Prestar los servicios profesionales jurídicos para apoyar los asuntos legales y contractuales de la Alcaldía Local de Sumapaz de los proyectos de inversión 1379, 1356, 1382, 1377, 1375 y seguimiento Cuentas por Pagar y Actas de Liquidación.</t>
  </si>
  <si>
    <t xml:space="preserve">MARTHA LUCIA SUAREZ MORALES</t>
  </si>
  <si>
    <t xml:space="preserve">CPS-005-2019</t>
  </si>
  <si>
    <t xml:space="preserve">FDLS-CD-005-2019</t>
  </si>
  <si>
    <t xml:space="preserve">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</si>
  <si>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 xml:space="preserve">OSCAR FABIAN PINEDA CASTRO</t>
  </si>
  <si>
    <t xml:space="preserve">CPS-006-2019</t>
  </si>
  <si>
    <t xml:space="preserve">FDLS-CD-006-2019</t>
  </si>
  <si>
    <t xml:space="preserve">Prestar los servicios profesionales jurídicos para apoyar los asuntos legales y contractuales de la Alcaldía Local de Sumapaz de los proyectos de inversión 1358, 1366, 1368, 1364 y 1375 y manejo y reporte de la información contractual y pagos al SIVICOF.</t>
  </si>
  <si>
    <t xml:space="preserve">KAREN DAYANA PATIÑO SAENZ</t>
  </si>
  <si>
    <t xml:space="preserve">CPS-007-2019</t>
  </si>
  <si>
    <t xml:space="preserve">FDLS-CD-007-2019</t>
  </si>
  <si>
    <t xml:space="preserve">Prestar los servicios profesionales especializados al Despacho de la Alcaldesa Local en el seguimiento y coordinación a la formulación, evaluación y control de proyectos de inversión que componen los planes, programas y proyectos del Fondo de Desarrollo Local de Sumapaz.</t>
  </si>
  <si>
    <t xml:space="preserve">VILMA AMPARO LOPEZ HERRERA</t>
  </si>
  <si>
    <t xml:space="preserve">CPS-008-2019</t>
  </si>
  <si>
    <t xml:space="preserve">FDLS-CD-008-2019</t>
  </si>
  <si>
    <t xml:space="preserve">CARLOS JULIO CRUZ AMAYA</t>
  </si>
  <si>
    <t xml:space="preserve">CPS-009-2019</t>
  </si>
  <si>
    <t xml:space="preserve">FDLS-CD-009-2019</t>
  </si>
  <si>
    <t xml:space="preserve">Prestar los servicios profesionales para realizar formulación, evaluación, seguimiento y control de proyectos de inversión y seguimiento de los planes, programas y proyectos del Fondo de Desarrollo Local de Sumapaz que le sean designados.</t>
  </si>
  <si>
    <t xml:space="preserve">Mejores oportunidades para el desarrollo a través de la cultura, la recreación y el deporte</t>
  </si>
  <si>
    <t xml:space="preserve">Pilar 1 Igualdad de Calidad de Vida</t>
  </si>
  <si>
    <t xml:space="preserve">ROCIO DEL PILAR BECERRA FARIETA</t>
  </si>
  <si>
    <t xml:space="preserve">CPS-010-2019</t>
  </si>
  <si>
    <t xml:space="preserve">FDLS-CD-010-2019</t>
  </si>
  <si>
    <t xml:space="preserve">WILLIAN FERNANDO PORRAS LOPEZ</t>
  </si>
  <si>
    <t xml:space="preserve">CPS-011-2019</t>
  </si>
  <si>
    <t xml:space="preserve">FDLS-CD-011-2019</t>
  </si>
  <si>
    <t xml:space="preserve">Prestar los servicios para operar el vehículo asignado, realizando de manera oportuna eficiente y segura los desplazamientos delos funcionarios del Fondo de Desarrollo Local del Sumapaz y/o demás personal que requiera ser trasladado en la zona urbana y rural de lalocalidad en cumplimiento de las actividades propias de la administración local</t>
  </si>
  <si>
    <t xml:space="preserve">WILLIAM EDUARDO MICAN VASQUEZ</t>
  </si>
  <si>
    <t xml:space="preserve">CPS-013-2019</t>
  </si>
  <si>
    <t xml:space="preserve">FDLS-CD-013-2019</t>
  </si>
  <si>
    <t xml:space="preserve">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</si>
  <si>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 xml:space="preserve">Igualdad y autonomía para una Bogotá incluyente</t>
  </si>
  <si>
    <t xml:space="preserve">MARIA HILDA LIÑAN OLMEDO</t>
  </si>
  <si>
    <t xml:space="preserve">CPS-014-2019</t>
  </si>
  <si>
    <t xml:space="preserve">FDLS-CD-014-2019</t>
  </si>
  <si>
    <t xml:space="preserve">Prestar sus servicios técnicos de apoyo administrativo al área de Gestión de Desarrollo Local de la Alcaldía Local de Sumapaz.</t>
  </si>
  <si>
    <t xml:space="preserve">Mejor movilidad para todos</t>
  </si>
  <si>
    <t xml:space="preserve">Pilar 2 Democracía Urbana</t>
  </si>
  <si>
    <t xml:space="preserve">GLORIA ISABEL AGUILERA ACOSTA</t>
  </si>
  <si>
    <t xml:space="preserve">CPS-015-2019</t>
  </si>
  <si>
    <t xml:space="preserve">FDLS-CD-015-2019</t>
  </si>
  <si>
    <t xml:space="preserve">Prestar sus servicios técnicos de apoyo al Área Gestión de Desarrollo Local en los proyectos y procesos relacionados con el mantenimiento y operatividad del parque automotor de propiedad del FDLS y del que llegare a ser responsable.</t>
  </si>
  <si>
    <t xml:space="preserve">ANDRES FERNELLY ANGEL RINCON</t>
  </si>
  <si>
    <t xml:space="preserve">CPS-016-2019</t>
  </si>
  <si>
    <t xml:space="preserve">FDLS-CD-016-2019</t>
  </si>
  <si>
    <t xml:space="preserve">Prestar los servicios profesionales para la formulación, evaluación, seguimiento y control del proyecto de inversión ¿Mejores condiciones para el acceso al agua potable¿, entre otros proyectos de inversión.</t>
  </si>
  <si>
    <t xml:space="preserve">Desarrollo rural sostenible</t>
  </si>
  <si>
    <t xml:space="preserve">Eje Transversal 3 Sostenibilidad Ambiental basada en la eficiencia energética</t>
  </si>
  <si>
    <t xml:space="preserve">WILDER  CENTENO BELTRAN</t>
  </si>
  <si>
    <t xml:space="preserve">CPS-017-2019</t>
  </si>
  <si>
    <t xml:space="preserve">FDLS-CD-017-2019</t>
  </si>
  <si>
    <t xml:space="preserve">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</si>
  <si>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 xml:space="preserve">DIYER GERARDO PRIETO HURTADO</t>
  </si>
  <si>
    <t xml:space="preserve">CPS-018-2019</t>
  </si>
  <si>
    <t xml:space="preserve">FDLS-CD-018-2019</t>
  </si>
  <si>
    <t xml:space="preserve">Prestar los servicios profesionales para realizar la formulación, evaluación, seguimiento y control de proyectos de inversión y seguimiento de los planes, programas y proyectos del Fondo de Desarrollo Local de Sumapaz.</t>
  </si>
  <si>
    <t xml:space="preserve">JEISSON IVAN SANCHEZ CORTES</t>
  </si>
  <si>
    <t xml:space="preserve">CPS-019-2019</t>
  </si>
  <si>
    <t xml:space="preserve">FDLS-CD-019-2019</t>
  </si>
  <si>
    <t xml:space="preserve">Prestar sus servicios como Técnico de apoyo administrativo al área de Gestión de Desarrollo Local de la Alcaldía Local de Sumapaz.</t>
  </si>
  <si>
    <t xml:space="preserve">MARCELA  TORRES RAMIREZ</t>
  </si>
  <si>
    <t xml:space="preserve">CPS-020-2019</t>
  </si>
  <si>
    <t xml:space="preserve">FDLS-CD-020-2019</t>
  </si>
  <si>
    <t xml:space="preserve">Prestar sus servicios profesionales al Área Gestión de Desarrollo Local en los proyectos y procesos relacionados con el mantenimiento y operatividad del parque automotor de propiedad del FDLS y del que llegare a ser responsable.</t>
  </si>
  <si>
    <t xml:space="preserve">Joan  Londoño Guerrero</t>
  </si>
  <si>
    <t xml:space="preserve">CPS-021-2019</t>
  </si>
  <si>
    <t xml:space="preserve">FDLS-CD-021-2019</t>
  </si>
  <si>
    <t xml:space="preserve">LUIS EDUARDO PERICO ROJAS</t>
  </si>
  <si>
    <t xml:space="preserve">CPS-022-2019</t>
  </si>
  <si>
    <t xml:space="preserve">FDLS-CD-022-2018 (2019)</t>
  </si>
  <si>
    <t xml:space="preserve">Prestar los servicios profesionales jurídicos para realizar el seguimiento a todos los procesos contractuales proyectos de inversión del Fondo de Desarrollo Local de Sumapaz en el marco del Plan de Desarrollo Local 2017-2020.</t>
  </si>
  <si>
    <t xml:space="preserve">MARCO TULIO ARIAS GOMEZ</t>
  </si>
  <si>
    <t xml:space="preserve">CPS-023-2019</t>
  </si>
  <si>
    <t xml:space="preserve">FDLS-CD-023-2019</t>
  </si>
  <si>
    <t xml:space="preserve">Apoyar la formulación, ejecución, seguimiento y mejora continua de las herramientas que conforman la Gestión Ambiental Institucional de la Alcaldía Local.</t>
  </si>
  <si>
    <t xml:space="preserve">SANDRA MILENA CORTES PINEDA</t>
  </si>
  <si>
    <t xml:space="preserve">CPS-024-2019</t>
  </si>
  <si>
    <t xml:space="preserve">FDLS-CD-024-2019</t>
  </si>
  <si>
    <t xml:space="preserve">Prestar los servicios profesionales al Área de Gestión de Desarrollo Local para realiza la formulación, seguimiento a los diferentes procesos relacionados con la infraestructura de la localidad de Sumapaz.</t>
  </si>
  <si>
    <t xml:space="preserve">Fredy  Silva Vargas</t>
  </si>
  <si>
    <t xml:space="preserve">CPS-025-2019</t>
  </si>
  <si>
    <t xml:space="preserve">FDLS-CD-025-2019</t>
  </si>
  <si>
    <t xml:space="preserve">Prestar los servicios profesionales como abogado para apoyar el área de Gestión Policiva Jurídica de la Alcaldía Local de Sumapaz.</t>
  </si>
  <si>
    <t xml:space="preserve">ADRIANA MARIA ARIAS BUITRAGO</t>
  </si>
  <si>
    <t xml:space="preserve">CPS-026-2019</t>
  </si>
  <si>
    <t xml:space="preserve">FDLS-CD-026-2019</t>
  </si>
  <si>
    <t xml:space="preserve">Prestar sus servicios de apoyo administrativo al área de Gestión de Desarrollo  Local para el área del CDI de la  Alcaldía Local de Sumapaz.</t>
  </si>
  <si>
    <t xml:space="preserve">NELSON  GONZALEZ CASTILLO</t>
  </si>
  <si>
    <t xml:space="preserve">CPS-027-2019</t>
  </si>
  <si>
    <t xml:space="preserve">FDLS-CD-027-2019</t>
  </si>
  <si>
    <t xml:space="preserve">Prestación de servicios de apoyo para el área de Gestión de Desarrollo Local realizando actividades logisticas y operativas atendiendo los lineamientos de las diferentes áreas de la administración local en los bienes de propiedad del Fondo de Desarrollo Local  y/o de la Alcaldía Local de Sumapaz.</t>
  </si>
  <si>
    <t xml:space="preserve">LEOPOLDO  MARTINEZ MARTINEZ</t>
  </si>
  <si>
    <t xml:space="preserve">CPS-028-2019</t>
  </si>
  <si>
    <t xml:space="preserve">FDLS-CD-028-2019</t>
  </si>
  <si>
    <t xml:space="preserve">Prestar los servicios como Técnico administrativo al servicio de la Junta Administradora Local de Sumapaz.</t>
  </si>
  <si>
    <t xml:space="preserve">CARLA NIAMED LOZANO TAUTIVA</t>
  </si>
  <si>
    <t xml:space="preserve">CPS -029-2019</t>
  </si>
  <si>
    <t xml:space="preserve">FDLS-CD-029-2019</t>
  </si>
  <si>
    <t xml:space="preserve">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</si>
  <si>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 xml:space="preserve">MAXIMILIANO  LOPEZ SUAREZ</t>
  </si>
  <si>
    <t xml:space="preserve">CPS-030-2019</t>
  </si>
  <si>
    <t xml:space="preserve">FDLS-CD-030-2019</t>
  </si>
  <si>
    <t xml:space="preserve">Apoyar al equipo de prensa y comunicaciones de la Alcaldía Local en la realización de productos y piezas digitales, impresas y publicitarias de gran formato y de animación gráfica, así como apoyar la producción y montaje de eventos.</t>
  </si>
  <si>
    <t xml:space="preserve">DIANA CAROLINA CALDERON ROMERO</t>
  </si>
  <si>
    <t xml:space="preserve">CPS-031-2019</t>
  </si>
  <si>
    <t xml:space="preserve">FDLS-CD-031-2019</t>
  </si>
  <si>
    <t xml:space="preserve">EDUARDO  DIMATE RICO</t>
  </si>
  <si>
    <t xml:space="preserve">CPS-032-2019</t>
  </si>
  <si>
    <t xml:space="preserve">FDLS-CD-032-2019</t>
  </si>
  <si>
    <t xml:space="preserve">PRESTAR SUS SERVICIOS PROFESIONALES PARA REALIZAR LA FORMULACIÓN, SEGUIMIENTO A LA EJECUCIÓN Y LIQUIDACIÓN DE LOS COMPONENTES QUE SE DERIVEN PROYECTO DE INVERSIÓN 1368 ¿SUMAPAZ DIGITAL¿. REEMPLAZA AL CDP 195 Y CRP 196 DE ACUERDO A LA RESOLUCION 16 DE 2019</t>
  </si>
  <si>
    <t xml:space="preserve">Bogotá, una ciudad digital</t>
  </si>
  <si>
    <t xml:space="preserve">Eje Transversal 2 Desarrollo Económico basado en el conocimiento</t>
  </si>
  <si>
    <t xml:space="preserve">WOLFRANG LIZANDRO PULIDO AVENDAÑO</t>
  </si>
  <si>
    <t xml:space="preserve">Prestar sus servicios profesionales para realizar la formulación, seguimiento a la ejecución y liquidación de los componentes que se deriven proyecto de inversión 1368 ¿Sumapaz Digital¿.</t>
  </si>
  <si>
    <t xml:space="preserve">CPS-033-2019</t>
  </si>
  <si>
    <t xml:space="preserve">FDLS-CD-033-2019</t>
  </si>
  <si>
    <t xml:space="preserve">Apoyar técnicamente a los responsables e intengrates de los procesos de implementación de herramientas de gestión, siguiendo los lineamientos metodológicos establecidos por la Oficina Asesora de Planeación de la Secretaría Distrital de Gobierno.</t>
  </si>
  <si>
    <t xml:space="preserve">GLORIA ESPERANZA PIRAJON TEJEDOR</t>
  </si>
  <si>
    <t xml:space="preserve">CPS-034-2019</t>
  </si>
  <si>
    <t xml:space="preserve">FDLS-CD-034-2019</t>
  </si>
  <si>
    <t xml:space="preserve">Prestar los servicios profesionales para la operación, prestación, seguimiento y cumplimiento de los procedimientos administrativos, operativos y programaticos del servicio social Apoyo Economico Tipo C, que contribuyan a la garantia de los derechos de la población mayor en le marco de la Politica Pública Social para el envejecimiento y la vejez en le Distrito Capital a cargo de la Alcaldía Local de Sumapaz.</t>
  </si>
  <si>
    <t xml:space="preserve">LEIDY PAOLA GONZALEZ PALACIOS</t>
  </si>
  <si>
    <t xml:space="preserve">CPS-035-2019</t>
  </si>
  <si>
    <t xml:space="preserve">FDLS-CD-035-2019</t>
  </si>
  <si>
    <t xml:space="preserve">Apoyar la formulación, gestión y seguimiento de las actividades enfocadas a promover el desarrollo rural sostenible en la localidad de Sumapaz.</t>
  </si>
  <si>
    <t xml:space="preserve">JULIAN NICOLAS CRUZ CLAVIJO</t>
  </si>
  <si>
    <t xml:space="preserve">CPS-036-2019</t>
  </si>
  <si>
    <t xml:space="preserve">FDLS-CD-036-2019</t>
  </si>
  <si>
    <t xml:space="preserve">Prestar los servicios profesionales para realizar la formulación, evaluación, seguimiento y control de proyectos de inversión y gastos de funcionamiento del Fondo de Desarrollo Local de Sumapaz.</t>
  </si>
  <si>
    <t xml:space="preserve">CARLOS ALBERTO VARGAS CARPINTERO</t>
  </si>
  <si>
    <t xml:space="preserve">CPS-037-2019</t>
  </si>
  <si>
    <t xml:space="preserve">FDLS-CD-037-2019</t>
  </si>
  <si>
    <t xml:space="preserve">Prestar sus servicios como auxiliar administrativo para realizar la sistematización de los documentos que reposan en el archivo de gestión de la Alcaldía Local de Sumapaz.</t>
  </si>
  <si>
    <t xml:space="preserve">DORIS CRISTINA GARCIA ADARVE</t>
  </si>
  <si>
    <t xml:space="preserve">CPS-038-2019</t>
  </si>
  <si>
    <t xml:space="preserve">FDLS-CD-038-2019</t>
  </si>
  <si>
    <t xml:space="preserve">Prestar los servicios como auxiliar administrativo para la Corregiduría de Nazareth</t>
  </si>
  <si>
    <t xml:space="preserve">GLORIA YOLANDA DIMATE RICO</t>
  </si>
  <si>
    <t xml:space="preserve">CPS-039-2019</t>
  </si>
  <si>
    <t xml:space="preserve">FDLS-CD-039-2019</t>
  </si>
  <si>
    <t xml:space="preserve">Prestar los servicios profesionales para la formulación, evaluación, seguimiento y control de proyectos de inversión y seguimiento de los planes, programas y proyectos del Fondo de Desarrollo Local de Sumapaz para el Punto Focal de Mujer y Género.</t>
  </si>
  <si>
    <t xml:space="preserve">ANA ROSA BAUTISTA RINCON</t>
  </si>
  <si>
    <t xml:space="preserve">CPS-040-2019</t>
  </si>
  <si>
    <t xml:space="preserve">FDLS-CD-040-2019</t>
  </si>
  <si>
    <t xml:space="preserve">Prestar los servicios profesionales al despacho de la alcaldía local de Sumapaz para el cumplimiento del plan de desarrollo ¿Sumapaz en paz, más productiva y ambiental para todos¿ 2017-2020.</t>
  </si>
  <si>
    <t xml:space="preserve">RICARDO DAVID MENDEZ PALACIO</t>
  </si>
  <si>
    <t xml:space="preserve">CPS-041-2019</t>
  </si>
  <si>
    <t xml:space="preserve">FDLS-CD-041-2019</t>
  </si>
  <si>
    <t xml:space="preserve">Prestar los servicios profesionales especializados para el despacho de la Alcaldía Local de Sumapaz en las diferentes etapas de los procesos administrativos y operativos para dar cumplimiento al Plan de Desarrollo Local.</t>
  </si>
  <si>
    <t xml:space="preserve">MELCHOR ANTONIO YEPES CALANCHE</t>
  </si>
  <si>
    <t xml:space="preserve">CPS-042-2019</t>
  </si>
  <si>
    <t xml:space="preserve">FDLS-CD-042-2019</t>
  </si>
  <si>
    <t xml:space="preserve">Prestar sus servicios profesionales a la Alcaldía Local de Sumapaz, como administrador de la Red de computadores de los equipos de propiedad o tenencia del Fondo de Desarrollo Local de Sumapaz y realizar la actualización de los datos en los diferentes sistemas de información.</t>
  </si>
  <si>
    <t xml:space="preserve">YESID AFRANIO AMARIS OSPINO</t>
  </si>
  <si>
    <t xml:space="preserve">CPS-043-2019</t>
  </si>
  <si>
    <t xml:space="preserve">FDLS-CD-043-2019</t>
  </si>
  <si>
    <t xml:space="preserve">Prestar los servicios profesionales al Área de Gestión de Desarrollo Local para realizar la formulación y seguimiento a los proyectos de inversión o componentes que le sean designados.</t>
  </si>
  <si>
    <t xml:space="preserve">CESAR ALEXANDER URIZA ROJAS</t>
  </si>
  <si>
    <t xml:space="preserve">CPS-044-2019</t>
  </si>
  <si>
    <t xml:space="preserve">FDLS-CD-044-2019</t>
  </si>
  <si>
    <t xml:space="preserve">Prestar los servicios como auxiliar administrativo para la Corregiduría de Betania.</t>
  </si>
  <si>
    <t xml:space="preserve">DIANA LUCIA RAMIREZ MUÑOZ</t>
  </si>
  <si>
    <t xml:space="preserve">CPS-045-2019</t>
  </si>
  <si>
    <t xml:space="preserve">FDLS-CD-045-2019</t>
  </si>
  <si>
    <t xml:space="preserve">Apoyar las actividades operativas como auxiliar administrativo en la Corregiduría de San Juan.</t>
  </si>
  <si>
    <t xml:space="preserve">DEICY AMPARO MORALES TORRES</t>
  </si>
  <si>
    <t xml:space="preserve">CPS-046-2019</t>
  </si>
  <si>
    <t xml:space="preserve">FDLS-CD-046-2019</t>
  </si>
  <si>
    <t xml:space="preserve">prestar sus servicios de apoyo para realizar actividades inherentes a la gestión documental de la alcaldía local de Sumapaz y la corregiduría de Betania.</t>
  </si>
  <si>
    <t xml:space="preserve">GIOVANNI  SANCHEZ SABOGAL</t>
  </si>
  <si>
    <t xml:space="preserve">CPS-047-2019</t>
  </si>
  <si>
    <t xml:space="preserve">FDLS-CD-047-2019</t>
  </si>
  <si>
    <t xml:space="preserve">Prestar los servicios de apoyo en las labores de oficios varios y notificación para la Cuenca del Rio Blanco y Cuenca Rio Sumapaz.</t>
  </si>
  <si>
    <t xml:space="preserve">IVAN DARIO CHINGATE MICAN</t>
  </si>
  <si>
    <t xml:space="preserve">CPS-048-2019</t>
  </si>
  <si>
    <t xml:space="preserve">FDLS-CD-048-2019</t>
  </si>
  <si>
    <t xml:space="preserve">CLAUDIA  MARTIN NAIZAQUE</t>
  </si>
  <si>
    <t xml:space="preserve">CPS-049-2019</t>
  </si>
  <si>
    <t xml:space="preserve">FDLS-CD-049-2019</t>
  </si>
  <si>
    <t xml:space="preserve">Prestar los servicios como auxiliar administrativo al servicio de la Junta Administradora Local de Sumapaz.</t>
  </si>
  <si>
    <t xml:space="preserve">FREDY HUMBERTO PEÑA FORERO</t>
  </si>
  <si>
    <t xml:space="preserve">CPS-050-2019</t>
  </si>
  <si>
    <t xml:space="preserve">FDLS-CD-050-2019</t>
  </si>
  <si>
    <t xml:space="preserve">Prestar el servicio como auxiliar administrativo para el Centro de Servicios de Santa Rosa.</t>
  </si>
  <si>
    <t xml:space="preserve">YEIMY MAGALI ROMERO HERNANDEZ</t>
  </si>
  <si>
    <t xml:space="preserve">CPS-051-2019</t>
  </si>
  <si>
    <t xml:space="preserve">FDLS-CD-052-2019</t>
  </si>
  <si>
    <t xml:space="preserve">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</si>
  <si>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 xml:space="preserve">JESUS ALFONSO PEÑA PEREZ</t>
  </si>
  <si>
    <t xml:space="preserve">CPS-052-2019</t>
  </si>
  <si>
    <t xml:space="preserve">FDLS-CD-053-2019</t>
  </si>
  <si>
    <t xml:space="preserve">Prestar los servicios profesionales para realizar formulación, evaluación, seguimiento y control del proyecto de inversión ¿Desarrollo Rural Sostenible y Campesino¿ y seguimiento de los planes, programas y proyectos del Fondo de Desarrollo Local de Sumapaz que le sean designados.</t>
  </si>
  <si>
    <t xml:space="preserve">IVAN CAMILO ORAMAS PRIETO</t>
  </si>
  <si>
    <t xml:space="preserve">CPS-053-2019</t>
  </si>
  <si>
    <t xml:space="preserve">FDLS-CD-054-2019</t>
  </si>
  <si>
    <t xml:space="preserve">Prestar los servicios Profesionales Especializados al Área de Gestión de Desarrollo Local en los diferentes componentes de Infraestructura y Malla Vial de la Localidad de Sumapaz.</t>
  </si>
  <si>
    <t xml:space="preserve">CARLOS ENRIQUE CAMPOS PINEDA</t>
  </si>
  <si>
    <t xml:space="preserve">CPS-055-2019</t>
  </si>
  <si>
    <t xml:space="preserve">FDLS-CD-057-2019</t>
  </si>
  <si>
    <t xml:space="preserve">Prestar sus servicios como Profesional de apoyo a la gestión contractual de la Alcaldía Local de Sumapaz.</t>
  </si>
  <si>
    <t xml:space="preserve">ERIKA DAYANA FIERRO MORALES</t>
  </si>
  <si>
    <t xml:space="preserve">CPS-056-2019</t>
  </si>
  <si>
    <t xml:space="preserve">FDLS-CD-058-2019</t>
  </si>
  <si>
    <t xml:space="preserve">Prestar los servicios profesionales como Abogado (a) de apoyo al Área de Gestión Policiva Jurídica Sumapaz, en el desarrollo de las funciones propias de esa dependencia.</t>
  </si>
  <si>
    <t xml:space="preserve">PEDRO GUILLERMO CARRANZA URREA</t>
  </si>
  <si>
    <t xml:space="preserve">CPS-057-2019</t>
  </si>
  <si>
    <t xml:space="preserve">FDLS-CD-059-2019</t>
  </si>
  <si>
    <t xml:space="preserve">Prestar sus servicios profesionales al Almacén del Fondo de Desarrollo Local de Sumapaz.</t>
  </si>
  <si>
    <t xml:space="preserve">BRYAN ALFONSO CASTAÑEDA FRANCO</t>
  </si>
  <si>
    <t xml:space="preserve">CPS-058-2019</t>
  </si>
  <si>
    <t xml:space="preserve">FDLS-CD-060-2019</t>
  </si>
  <si>
    <t xml:space="preserve">Prestar sus servicios como auxiliar administrativo para que realice las actividades correspondientes al Parque Automotor propiedad del Fondo de Desarrollo Local de Sumapaz.</t>
  </si>
  <si>
    <t xml:space="preserve">MANUEL ALEJANDRO GOMEZ ROA</t>
  </si>
  <si>
    <t xml:space="preserve">CPS-059-2019</t>
  </si>
  <si>
    <t xml:space="preserve">FDLS-CD-062-2019</t>
  </si>
  <si>
    <t xml:space="preserve">GILBERTO  RIVEROS ROMERO</t>
  </si>
  <si>
    <t xml:space="preserve">CPS-060-2019</t>
  </si>
  <si>
    <t xml:space="preserve">FDLS-CD-063-2019</t>
  </si>
  <si>
    <t xml:space="preserve">Prestar sus servicios como auxiliar administrativo para el área de Gestión de Desarrollo de la Alcaldía Local de Sumapaz.</t>
  </si>
  <si>
    <t xml:space="preserve">JUANITA CAROLINA GONZALEZ CHACON</t>
  </si>
  <si>
    <t xml:space="preserve">CPS-061-2019</t>
  </si>
  <si>
    <t xml:space="preserve">FDLS-CD-064-2019</t>
  </si>
  <si>
    <t xml:space="preserve">Prestar sus servicios como auxiliar de apoyo administrativo al área de Gestión Policiva de la Alcaldía Local de Sumapaz.</t>
  </si>
  <si>
    <t xml:space="preserve">BRANDON  PARRA RICARDO</t>
  </si>
  <si>
    <t xml:space="preserve">CPS-062-2019</t>
  </si>
  <si>
    <t xml:space="preserve">FDLS-CD-065-2019</t>
  </si>
  <si>
    <t xml:space="preserve">Apoyar la formulación, gestión y seguimiento de actividades enfocadas a la gestión ambiental externa, encaminadas a la mitigación de los diferentes impactos ambientales y la conservación de los recursos naturales de la Localidad de Sumapaz.</t>
  </si>
  <si>
    <t xml:space="preserve">ANGIE KATHERINE CURREA VARGAS</t>
  </si>
  <si>
    <t xml:space="preserve">CPS-063-2019</t>
  </si>
  <si>
    <t xml:space="preserve">FDLS-CD-066-2019</t>
  </si>
  <si>
    <t xml:space="preserve">Prestar sus servicios de apoyo para realizar actividades inherentes a la gestión documental de la Alcaldía Local de Sumapaz y la Corregiduría de San Juan.</t>
  </si>
  <si>
    <t xml:space="preserve">JOSE FRANCISCO MARIN DIAZ</t>
  </si>
  <si>
    <t xml:space="preserve">CPS-064-2019</t>
  </si>
  <si>
    <t xml:space="preserve">FDLS-CD-067-2019</t>
  </si>
  <si>
    <t xml:space="preserve">WILLIAM ANDRES HERRERA PABON</t>
  </si>
  <si>
    <t xml:space="preserve">CPS-065-2019</t>
  </si>
  <si>
    <t xml:space="preserve">FDLS-CD-068-2019</t>
  </si>
  <si>
    <t xml:space="preserve">Prestar sus servicios de apoyo para realizar actividades inherentes a la gestión documental de la Alcaldía Local de Sumapaz y la Corregiduría de Nazareth.</t>
  </si>
  <si>
    <t xml:space="preserve">ALICIA  CHON DIAZ</t>
  </si>
  <si>
    <t xml:space="preserve">CPS-066-2019</t>
  </si>
  <si>
    <t xml:space="preserve">FDLS-CD-069-2019</t>
  </si>
  <si>
    <t xml:space="preserve">Apoyar al (la) alcalde(sa) local en la promoción, articulación, acompañamiento y seguimiento para la atención y protección de los animales domésticos y silvestres de la localidad.</t>
  </si>
  <si>
    <t xml:space="preserve">CARLOS EDUARDO BRAVO COTRINO</t>
  </si>
  <si>
    <t xml:space="preserve">CPS-067-2019</t>
  </si>
  <si>
    <t xml:space="preserve">FDLS-CD-070-2019</t>
  </si>
  <si>
    <t xml:space="preserve">Prestar los servicios de apoyo al Grupo de Gestión de Desarrollo Local en los temas Contables del Fondo de Desarrollo Local de Sumapaz.</t>
  </si>
  <si>
    <t xml:space="preserve">JOHN FREIDY VASQUEZ MARTINEZ</t>
  </si>
  <si>
    <t xml:space="preserve">CPS-068-2019</t>
  </si>
  <si>
    <t xml:space="preserve">FDLS-CD-071-2019</t>
  </si>
  <si>
    <t xml:space="preserve">Prestar sus servicios técnicos para la gestión documental de la Alcaldía Local de Sumapaz.</t>
  </si>
  <si>
    <t xml:space="preserve">SANDRA JOHANNA APACHE CHICA</t>
  </si>
  <si>
    <t xml:space="preserve">CPS-069-2019</t>
  </si>
  <si>
    <t xml:space="preserve">FDLS-CD-072-2019</t>
  </si>
  <si>
    <t xml:space="preserve">OSCAR LEONARDO FORERO HIGUERA</t>
  </si>
  <si>
    <t xml:space="preserve">CPS-070-2019</t>
  </si>
  <si>
    <t xml:space="preserve">FDLS-CD-073-2019</t>
  </si>
  <si>
    <t xml:space="preserve">Prestar los servicios de apoyo en las labores de radicación, conservación, clasificación y notificación de la correspondencia que emite la Junta Administradora Local de Sumapaz para la Bogotá Urbana y el Fondo de Desarrollo Local de Sumapaz.</t>
  </si>
  <si>
    <t xml:space="preserve">DIEGO FERNANDO BENAVIDES MOGOLLON</t>
  </si>
  <si>
    <t xml:space="preserve">CPS-071-2019</t>
  </si>
  <si>
    <t xml:space="preserve">FDLS-CD-074-2019</t>
  </si>
  <si>
    <t xml:space="preserve">WILLIAM  CIFUENTES MEDINA</t>
  </si>
  <si>
    <t xml:space="preserve">CPS-072-2019</t>
  </si>
  <si>
    <t xml:space="preserve">FDLS-CD-076-2019</t>
  </si>
  <si>
    <t xml:space="preserve">Prestar servicios profesionales para coordinar, liderar y asesorar los planes y estrategias de comunicación interna y externa para la divulgación de los programas, proyectos y actividades, como la realización y publicación de contenidos de redes sociales y canales de divulgación digital (sitio web) de la Alcaldía local.</t>
  </si>
  <si>
    <t xml:space="preserve">CLAUDIA CONSTANZA CONTRERAS CORREA</t>
  </si>
  <si>
    <t xml:space="preserve">CPS-073-2019</t>
  </si>
  <si>
    <t xml:space="preserve">FDLS-CD-077-2019</t>
  </si>
  <si>
    <t xml:space="preserve">Prestación de servicios de apoyo para las Corregidurías de Nazareth y Betania realizando actividades logísticas y operativas atendiendo los lineamientos de las diferentes áreas de la administración local en los bienes de propiedad del Fondo de Desarrollo Local y/o de la Alcaldía Local de Sumapaz.</t>
  </si>
  <si>
    <t xml:space="preserve">ENRIQUE  HUERTAS</t>
  </si>
  <si>
    <t xml:space="preserve">CPS-074-2019</t>
  </si>
  <si>
    <t xml:space="preserve">FDLS-CD-075-2019</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</si>
  <si>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 DE SUMAPAZ.</t>
  </si>
  <si>
    <t xml:space="preserve">CRISTIAN ANDRES VASQUEZ CHINGATE</t>
  </si>
  <si>
    <t xml:space="preserve">CIN-075-2019</t>
  </si>
  <si>
    <t xml:space="preserve">FDLS-MC-056-2019</t>
  </si>
  <si>
    <t xml:space="preserve">Interventoría</t>
  </si>
  <si>
    <t xml:space="preserve">Contratación mínima cuantia</t>
  </si>
  <si>
    <t xml:space="preserve">No aplica</t>
  </si>
  <si>
    <t xml:space="preserve">Realizar la interventoría técnica, administrativa, financiera, y ambiental al contrato CPS 169-2018 y cuyo objeto es: ¿Prestar los servicios para la organización, coordinación y ejecución de la segunda fase de las escuelas de formación artística y cultural de Sumapaz¿ (EFACS II)</t>
  </si>
  <si>
    <t xml:space="preserve">NOHORA JANNETH GUTIERREZ MILLAN</t>
  </si>
  <si>
    <t xml:space="preserve">-</t>
  </si>
  <si>
    <t xml:space="preserve">CPS-076-2019</t>
  </si>
  <si>
    <t xml:space="preserve">FDLS-CD-081-2019</t>
  </si>
  <si>
    <t xml:space="preserve">PRESTAR LOS SERVICIOS PROFESIONALES PARA REALIZAR FORMULACIÓN, EVALUACIÓN, SEGUIMIENTO Y CONTROL DE PROYECTOS DE INVERSIÓN Y SEGUIMIENTO DE LOS PLANES, PROGRAMAS Y PROYECTOS DEL FONDO DE DESARROLLO LOCAL DE SUMAPAZ QUE SE SEAN ASIGNADOS. SE REEMPLAZA EL CDP 267 Y CRP 275 DE ACUERDO A LA RESOLUCIÓN 23 DE 2019</t>
  </si>
  <si>
    <t xml:space="preserve">MIGUEL AUGUSTO RODRIGUEZ RIAÑO</t>
  </si>
  <si>
    <t xml:space="preserve">Prestar los servicios profesionales para realizar formulación, evaluación, seguimiento y control de proyectos de inversión y seguimiento de los planes, programas y proyectos del fondo de desarrollo local de Sumapaz que se sean asignados. se reemplaza el cdp 267de acuerdo a la resolución 23 de 2019</t>
  </si>
  <si>
    <t xml:space="preserve">Prestar los servicios profesionales para realizar formulación, evaluación, seguimiento y control de proyectos de inversión y seguimiento de los planes, programas y proyectos del fondo de desarrollo local de Sumapaz que se sean asignados.</t>
  </si>
  <si>
    <t xml:space="preserve">CPS-077-2019</t>
  </si>
  <si>
    <t xml:space="preserve">FDLS-CD-082-2019</t>
  </si>
  <si>
    <t xml:space="preserve">Prestar sus servicios técnicos de apoyo administrativo al área de gestión de Desarrollo  Local de la Alcaldía Local de Sumapaz</t>
  </si>
  <si>
    <t xml:space="preserve">ANA MILENA SILVA CORTES</t>
  </si>
  <si>
    <t xml:space="preserve">CIN-078-2019</t>
  </si>
  <si>
    <t xml:space="preserve">FDLS-CMA-051-2019</t>
  </si>
  <si>
    <t xml:space="preserve">Concurso de méritos</t>
  </si>
  <si>
    <t xml:space="preserve">INTERVENTORIA TECNICA, ADMINISTRATIVA, SOCIAL, FINANCIERA, AMBIENTAL Y JURIDICA DEL CONTRATO FDLS-COP-173-2018 QUE TIENE POR OBJETO ¿REALIZAR POR EL SISTEMA DE PRECIOS UNITARIOS FIJOS SIN FORMULA DE REAJUSTE: LA CONSTRUCCION DE OBRAS DE MITIGACION PARA ATENDER LA RESTAURACION Y RECUPERACION DE ZONAS CON PROCESOS DE EROSION O FENOMENOS DE REMOSION EN MASA EN LA LOCALIDAD DE SUMAPAZ¿.</t>
  </si>
  <si>
    <t xml:space="preserve">Familias protegidas y adaptadas al cambio climático</t>
  </si>
  <si>
    <t xml:space="preserve">901260489-0</t>
  </si>
  <si>
    <t xml:space="preserve">CONSORCIO INTER-MUROS 2019</t>
  </si>
  <si>
    <t xml:space="preserve">CPS-079-2019</t>
  </si>
  <si>
    <t xml:space="preserve">FDLS-MC-079-2019</t>
  </si>
  <si>
    <t xml:space="preserve">Contratos de prestación de servicios</t>
  </si>
  <si>
    <t xml:space="preserve">Prestar los servicios logísticos para la realización del evento de rendición de cuentas de la vigencia 2018 para la localidad de Sumapaz.</t>
  </si>
  <si>
    <t xml:space="preserve">901200939-7</t>
  </si>
  <si>
    <t xml:space="preserve">GRUPO EMPRESARIAL G&amp;H ASOCIADOS SAS</t>
  </si>
  <si>
    <t xml:space="preserve">CCV-080-2019</t>
  </si>
  <si>
    <t xml:space="preserve">FDLS-MC-080-2019</t>
  </si>
  <si>
    <t xml:space="preserve">Compraventa de bienes muebles</t>
  </si>
  <si>
    <t xml:space="preserve">Adquirir a título de compraventa muebles de oficina y enseres para la Alcaldía Local de Sumapaz</t>
  </si>
  <si>
    <t xml:space="preserve">900350133-7</t>
  </si>
  <si>
    <t xml:space="preserve">OFIBEST SAS</t>
  </si>
  <si>
    <t xml:space="preserve">CPS-081-2019</t>
  </si>
  <si>
    <t xml:space="preserve">FDLS-MC-086-2019</t>
  </si>
  <si>
    <t xml:space="preserve">Adquisición de chaquetas y cachuchas institucionales para la Alcaldía Local de Sumapaz.</t>
  </si>
  <si>
    <t xml:space="preserve">FUNCIONAMIENTO</t>
  </si>
  <si>
    <t xml:space="preserve"> </t>
  </si>
  <si>
    <t xml:space="preserve">900697272-2</t>
  </si>
  <si>
    <t xml:space="preserve">COMERCIALIZADORA BENDITO SAS</t>
  </si>
  <si>
    <t xml:space="preserve">CPS-082-2019</t>
  </si>
  <si>
    <t xml:space="preserve">FDLS-SAMC-083-2019</t>
  </si>
  <si>
    <t xml:space="preserve">Selección abreviada</t>
  </si>
  <si>
    <t xml:space="preserve">Selección abreviada por menor cuantía </t>
  </si>
  <si>
    <t xml:space="preserve">CONTRATAR LA PRESTACION DEL SERVICIO DE VIGILANCIA Y SEGURIDAD PRIVADA CON ARMAS, PARA SEDES DE ALCALDIA LOCAL SUMAPAZ BOGOTA DISTRITO CAPITAL D.C.</t>
  </si>
  <si>
    <t xml:space="preserve">860518862-7</t>
  </si>
  <si>
    <t xml:space="preserve">SEGURIDAD LAS AMERICAS LTDA SEGURIAMERICAS LTDA</t>
  </si>
  <si>
    <t xml:space="preserve">CPS-083-2019</t>
  </si>
  <si>
    <t xml:space="preserve">FDLS-SAMC-085-2019</t>
  </si>
  <si>
    <t xml:space="preserve">PRESTACION DE SERVICIOS PARA LA REALIZACION DEL EVENTO CULTURAL "POR LOS DERECHOS DE LAS MUJERES.</t>
  </si>
  <si>
    <t xml:space="preserve">901276993-1</t>
  </si>
  <si>
    <t xml:space="preserve">UNION TEMPORAL JK</t>
  </si>
  <si>
    <t xml:space="preserve">CPS-084-2019</t>
  </si>
  <si>
    <t xml:space="preserve">FDLS-CD-097-2019</t>
  </si>
  <si>
    <t xml:space="preserve">PRESTAR SUS SERVICIOS PROFESIONALES AL ÁREA GESTIÓN DE DESARROLLO LOCAL EN LOS PROYECTOS Y PROCESOS RELACIONADOS CON EL MANTENIMIENTO Y OPERATIVIDAD DEL PARQUE AUTOMOTOR DE PROPIEDAD DEL FDLS Y DEL QUE LLEGARE A SER RESPONSABLE</t>
  </si>
  <si>
    <t xml:space="preserve">MANUEL DAVID DIAZ TANGARIFE</t>
  </si>
  <si>
    <t xml:space="preserve">CSE-085-2019</t>
  </si>
  <si>
    <t xml:space="preserve">FDLS-SAMC-087-2019</t>
  </si>
  <si>
    <t xml:space="preserve">Seguros</t>
  </si>
  <si>
    <t xml:space="preserve">CONTRATAR LOS SEGUROS QUE AMPAREN LOS INTERESES PATRIMONIALES ACTUALES Y FUTUROS, ASÍ COMO LOS BIENES DE PROPIEDAD DE LA ALCALDIA LOCAL DE SUMAPAZ, QUE ESTÉN BAJO SU RESPONSABILIDAD Y CUSTODIA Y AQUELLOS QUE SEAN ADQUIRIDOS PARA DESARROLLAR LAS FUNCIONES INHERENTES A SU ACTIVIDAD, ASI COMO CUALQUIER OTRA PÓLIZA DE SEGUROS QUE REQUIERA LA ENTIDAD EN EL DESARROLLO DE SU ACTIVIDAD</t>
  </si>
  <si>
    <t xml:space="preserve">ASEGURADORA SOLIDARIA DE COLOMBIA ENTIDAD COOPERATIVA</t>
  </si>
  <si>
    <t xml:space="preserve">CPS-086-2019</t>
  </si>
  <si>
    <t xml:space="preserve">FDLS-SAMC-089-2019</t>
  </si>
  <si>
    <t xml:space="preserve">PRESTAR LOS SERVICIOS PARA LA ELABORACIÓN, DISEÑO, DIAGRAMACIÓN E IMPRESIÓN DEL PERIÓDICO LOCAL "EL RURAL", ASÍ COMO LA ADQUISICIÓN DE LAS DEMÁS PIEZAS PUBLICITARIAS ESTABLECIDAS POR EL FONDO DE DESARROLLO LOCAL</t>
  </si>
  <si>
    <t xml:space="preserve">830080869-6</t>
  </si>
  <si>
    <t xml:space="preserve">FUNDACION S XXI RESCATE AMBIENTAL SOCIAL CULTURAL Y TURISTICO</t>
  </si>
  <si>
    <t xml:space="preserve">CPS-087-2019</t>
  </si>
  <si>
    <t xml:space="preserve">FDLS-SAMC-090-2019 </t>
  </si>
  <si>
    <t xml:space="preserve">PRESTACIÓN DEL SERVICIO DE MANTENIMIENTO PREVENTIVO/CORRECTIVO DE LA INFRAESTRUCTURA TECNOLÓGICA, INCLUIDO EL SUMINISTRO DE REPUESTOS PARA LA ALCALDÍA LOCAL DE SUMAPAZ</t>
  </si>
  <si>
    <t xml:space="preserve">SYSTEM NET INGENIERIA SAS</t>
  </si>
  <si>
    <t xml:space="preserve">CPS-088-2019</t>
  </si>
  <si>
    <t xml:space="preserve">FDLS-LP-078-2019 </t>
  </si>
  <si>
    <t xml:space="preserve">Licitación pública</t>
  </si>
  <si>
    <t xml:space="preserve">PRESTAR EL SERVICIO DE ASISTENCIA TÉCNICA DIRECTA RURAL AGROPECUARIA PARA LOS PEQUEÑOS Y MEDIANOS PRODUCTORES DE LA LOCALIDAD DE SUMAPAZ</t>
  </si>
  <si>
    <t xml:space="preserve">CONSULTORES Y EJECUTORES DE TECNOLOGIA AGROEMPRESARIAL S.A.S.</t>
  </si>
  <si>
    <t xml:space="preserve">CPS-089-2019</t>
  </si>
  <si>
    <t xml:space="preserve">FDLS-SAMC-096-2019 </t>
  </si>
  <si>
    <t xml:space="preserve">PRESTAR EL SERVICIO DE MONITOREO CON ADQUISICIÓN DE GPS, PARA LA MAQUINARIA DE PROPIEDAD Y/O TENENCIA DEL FDLS</t>
  </si>
  <si>
    <t xml:space="preserve">DAR SOLUCIONES SAS</t>
  </si>
  <si>
    <t xml:space="preserve">CSU-090-2019</t>
  </si>
  <si>
    <t xml:space="preserve">FDLS-MC-101-2019 </t>
  </si>
  <si>
    <t xml:space="preserve">Suministro</t>
  </si>
  <si>
    <t xml:space="preserve">Suministrar materiales de construcción, elementos de ferretería y eléctricos para mantenimiento de la sede administrativa e inmuebles propiedad del fondo de desarrollo local de Sumapaz. Se expide a solicitud de Alcaldesa</t>
  </si>
  <si>
    <t xml:space="preserve">COMERCIALIZADORA ELECTROCON SAS</t>
  </si>
  <si>
    <t xml:space="preserve">CAR-091-2019</t>
  </si>
  <si>
    <t xml:space="preserve">FDLS-CD-106-2019</t>
  </si>
  <si>
    <t xml:space="preserve">Arrendamiento de bienes inmuebles</t>
  </si>
  <si>
    <t xml:space="preserve">El arrendamiento o adquisición de inmuebles</t>
  </si>
  <si>
    <t xml:space="preserve">Adquirir a título de arrendamiento un (1) inmueble para el funcionamiento de la sede administrativa de la Alcaldía Local de Sumapaz, incluido el servicio de parqueadero</t>
  </si>
  <si>
    <t xml:space="preserve">INMOBILIARIA COMERCIAL CRUZ Y PINZON LTDA</t>
  </si>
  <si>
    <t xml:space="preserve">CPS-092-2019</t>
  </si>
  <si>
    <t xml:space="preserve">FDLS-SAMC-094-2019</t>
  </si>
  <si>
    <t xml:space="preserve">PRESTACIÓN DE SERVICIOS PARA DESARROLLAR EL PROCESO DE INSTAURACIÓN DE SISTEMAS Y NÚCLEOS DE PRODUCCIÓN AGROPECUARIA, EN LA LOCALIDAD DE SUMAPAZ</t>
  </si>
  <si>
    <t xml:space="preserve">901290759-2</t>
  </si>
  <si>
    <t xml:space="preserve">UNION TEMPORAL AGROSUMAPAZ 2019</t>
  </si>
  <si>
    <t xml:space="preserve">CPS-093-2019</t>
  </si>
  <si>
    <t xml:space="preserve">FDLS-SAMC-100-2019</t>
  </si>
  <si>
    <t xml:space="preserve">REALIZAR LOS JUEGOS RURALES DE LA LOCALIDAD DE SUMAPAZ PARA LA VIGENCIA 2019. SE EXPIDE A SOLICITUD DE LA ALCALDESA</t>
  </si>
  <si>
    <t xml:space="preserve">830059289-7</t>
  </si>
  <si>
    <t xml:space="preserve">ASOCIACION DE DISCAPACITADOS FISICOS DEL SUR ASODISFISUR</t>
  </si>
  <si>
    <t xml:space="preserve">COP-094-2019</t>
  </si>
  <si>
    <t xml:space="preserve">FDLS-LP-095-2019</t>
  </si>
  <si>
    <t xml:space="preserve">Obra pública</t>
  </si>
  <si>
    <t xml:space="preserve">CONTRATAR LAS OBRAS PARA LA CONSERVACION DE LA MALLA VIAL LOCAL DE SUMAPAZ, POR EL SISTEMA DE PRECIOS UNITARIOS FIJOS, SIN FORMULA DE REAJUUSTE Y A MONTO AGOTABLE, SE EXPIDE A SOLICITUD Y SE ACOGE AL ULTIMO PARRAFO DEL MEMORANDO 20192100173253</t>
  </si>
  <si>
    <t xml:space="preserve">901298274-9</t>
  </si>
  <si>
    <t xml:space="preserve">CONSORCIO SUMAPAZ 2 2019</t>
  </si>
  <si>
    <t xml:space="preserve">CIN-095-2019</t>
  </si>
  <si>
    <t xml:space="preserve">FDLS-MC-115-2019</t>
  </si>
  <si>
    <t xml:space="preserve">Realizar la interventoría técnica, administrativa, financiera y ambiental al contrato cuyo objeto es: ¿Realizar los Juegos Rurales de la Localidad de Sumapaz para la vigencia 2019¿.</t>
  </si>
  <si>
    <t xml:space="preserve">LORENA  MENDEZ VALLEJO</t>
  </si>
  <si>
    <t xml:space="preserve">CPS-096-2019</t>
  </si>
  <si>
    <t xml:space="preserve">FDLS-CD-117-2019</t>
  </si>
  <si>
    <t xml:space="preserve">CONTRATAR LOS SERVICIOS DE UN BACHILLER PARA EL FORTALECIMIENTO A LA GESTIÓN LOCAL DE PROCESOS INSTITUCIONALES Y SOCIALES DE INTERÉS PÚBLICO ARTICULADA POR EL FONDO DE DESARROLLO LOCAL DE SUMAPAZ EN COMPAÑÍA DE SECTORES ADMINISTRATIVOS DEL DISTRITO, INSTANCIAS Y ORGANIZACIONES SOCIALES EN LA LOCALIDAD.</t>
  </si>
  <si>
    <t xml:space="preserve">NANCY CAROLINA POVEDA HUERTAS</t>
  </si>
  <si>
    <t xml:space="preserve">CPS-097-2019</t>
  </si>
  <si>
    <t xml:space="preserve">FDLS-CD-118-2019</t>
  </si>
  <si>
    <t xml:space="preserve">PEDRO JAVIER VELASQUEZ CASTAÑEDA</t>
  </si>
  <si>
    <t xml:space="preserve">CPS-098-2019</t>
  </si>
  <si>
    <t xml:space="preserve">FDLS-CD-119-2019</t>
  </si>
  <si>
    <t xml:space="preserve">WILLIAM ANDRES MEZA OTERO</t>
  </si>
  <si>
    <t xml:space="preserve">CPS-099-2019</t>
  </si>
  <si>
    <t xml:space="preserve">FDLS-CD-120-2019</t>
  </si>
  <si>
    <t xml:space="preserve">LUZ ADRIANA SOLANO SUAREZ</t>
  </si>
  <si>
    <t xml:space="preserve">CPS-100-2019</t>
  </si>
  <si>
    <t xml:space="preserve">FDLS-CD-127-2019</t>
  </si>
  <si>
    <t xml:space="preserve">REEMPLAZA AL CRP 402, POR ERROR INVOLUNTARIO CON OBJETO CONTRATAR LOS SERVICIOS DE UN BACHILLER PARA EL FORTALECIMIENTO A LA GESTIÓN LOCAL DE PROCESOS INSTITUCIONALES Y SOCIALES DE INTERÉS PÚBLICO ARTICULADA POR EL FONDO DE DESARROLLO LOCAL DE SUMAPAZ EN COMPAÑÍA DE SECTORES ADMINISTRATIVOS DEL DISTRITO, INSTANCIAS Y ORGANIZACIONES SOCIALES EN LA LOCALIDAD.</t>
  </si>
  <si>
    <t xml:space="preserve">JENNIFER YURANI CORONADO DUQUE</t>
  </si>
  <si>
    <t xml:space="preserve">CPS-101-2019</t>
  </si>
  <si>
    <t xml:space="preserve">FDLS-CD-121-2019</t>
  </si>
  <si>
    <t xml:space="preserve">ALDO MILLAR GARZON ANGEL</t>
  </si>
  <si>
    <t xml:space="preserve">CPS-102-2019</t>
  </si>
  <si>
    <t xml:space="preserve">FDLS-CD-123-2019</t>
  </si>
  <si>
    <t xml:space="preserve">ANDRES DAVID CAICEDO TELLO</t>
  </si>
  <si>
    <t xml:space="preserve">CIA-103-2019</t>
  </si>
  <si>
    <t xml:space="preserve">FDLS-CD-122-2019</t>
  </si>
  <si>
    <t xml:space="preserve">Contratos interadministrativos</t>
  </si>
  <si>
    <t xml:space="preserve">Aunar esfuerzos entre la Subred Integra de Servicios de Salud Sur y el FDL Sumapaz para el otorgamiento de dispositivos de asistencia personal, no incluidas o no cubiertas en el plan obligatorio de salud -POS</t>
  </si>
  <si>
    <t xml:space="preserve">SUBRED INTEGRADA DE SERVICIOS DE SALUD SUR E.S.E</t>
  </si>
  <si>
    <t xml:space="preserve">CPS-104-2019</t>
  </si>
  <si>
    <t xml:space="preserve">FDLS-CD-124-2019</t>
  </si>
  <si>
    <t xml:space="preserve">MIGUEL ANGEL SANCHEZ MARTINEZ</t>
  </si>
  <si>
    <t xml:space="preserve">CPS-105-2019</t>
  </si>
  <si>
    <t xml:space="preserve">FDLS-CD-125-2019</t>
  </si>
  <si>
    <t xml:space="preserve">LUIS FELIPE ALONSO MONTES</t>
  </si>
  <si>
    <t xml:space="preserve">CPS-106-2019</t>
  </si>
  <si>
    <t xml:space="preserve">FDLS-CD-126-2019</t>
  </si>
  <si>
    <t xml:space="preserve">ROBINSON LEANDRO GIRALDO CARDONA</t>
  </si>
  <si>
    <t xml:space="preserve">CPS-107-2019</t>
  </si>
  <si>
    <t xml:space="preserve">FDLS-CD-128-2019</t>
  </si>
  <si>
    <t xml:space="preserve">APOYAR AL EQUIPO DE PRENSA Y COMUNICACIONES DE LA ALCALDÍA LOCAL MEDIANTE EL REGISTRO, LA EDICIÓN Y LA PRESENTACIÓN DE FOTOGRAFÍAS DE LOS ACONTECIMIENTOS, HECHOS Y EVENTOS DE LA ALCALDÍA LOCAL EN LOS MEDIOS DE COMUNICACIÓN, ESPECIALMENTE ESCRITOS, DIGITALES Y AUDIOVISUALES Y LA CREACIÓN, REALIZACIÓN Y PRODUCCIÓN DE VÍDEOS QUE TRANSMITAN UN MENSAJE EN LA COMUNICACIÓN INTERNA Y EXTERNA.</t>
  </si>
  <si>
    <t xml:space="preserve">CCV-108-2019</t>
  </si>
  <si>
    <t xml:space="preserve">FDLS-MC-114-2019</t>
  </si>
  <si>
    <t xml:space="preserve">ADQUISICION, INSTALACION Y PUESTA EN FUNCIONAMIENTO DE UN SISTEMA DE AIRE ACONDICIONADO DE 18000 BTU PARA EL CENTRO DE DATOS Y EL CUARTO DE UPS DE LA ALCALDÍA LOCAL DE SUMAPAZ</t>
  </si>
  <si>
    <t xml:space="preserve">PROYECTOS INSTITUCIONALES DE COLOMBIA SAS</t>
  </si>
  <si>
    <t xml:space="preserve">17-11-7209828</t>
  </si>
  <si>
    <t xml:space="preserve">Adición No. 2 y Prorroga No. 1 al contrato de seguros No. 108-2017 cuyo objeto es: Contratar los seguros que amparen los intereses patrimoniales actuales y futuros de propiedad y/o tenencia del Fondo de Desarrollo Local de Sumapaz.</t>
  </si>
  <si>
    <t xml:space="preserve">860002184-6</t>
  </si>
  <si>
    <t xml:space="preserve">AXA COLPATRIA SEGUROS SA</t>
  </si>
  <si>
    <t xml:space="preserve">X</t>
  </si>
  <si>
    <t xml:space="preserve">CCV-109-2019</t>
  </si>
  <si>
    <t xml:space="preserve">FDLS-SASI-108-2019</t>
  </si>
  <si>
    <t xml:space="preserve">Subasta inversa </t>
  </si>
  <si>
    <t xml:space="preserve">ADQUIRIR A TÍTULO DE COMPRAVENTA UNA MOTONIVELADORA PARA EL FONDO DE DESARROLLO LOCAL DE SUMAPAZ</t>
  </si>
  <si>
    <t xml:space="preserve">860.001.307-7</t>
  </si>
  <si>
    <t xml:space="preserve">DISTRIBUIDORA NISSAN S.A.</t>
  </si>
  <si>
    <t xml:space="preserve">CPS-110-2019</t>
  </si>
  <si>
    <t xml:space="preserve">FDLS-SAMC-107-2019</t>
  </si>
  <si>
    <t xml:space="preserve">Prestar el servicio de mantenimiento pre-ventivo, y correctivo de los vehículos livia-nos de propiedad, guarda o tenencia del fondo de desarrollo local de Sumapaz con suministro de repuestos originales y llan-tas, insumos y mano de obra</t>
  </si>
  <si>
    <t xml:space="preserve">860515236-2</t>
  </si>
  <si>
    <t xml:space="preserve">PRECAR LIMITADA</t>
  </si>
  <si>
    <t xml:space="preserve">CPS-111-2019</t>
  </si>
  <si>
    <t xml:space="preserve">FDLS-SAMC-109-2019</t>
  </si>
  <si>
    <t xml:space="preserve">Prestar los servicios logísticos y profesionales en la conmemoración del día del campesino y campesina  de la localidad  de Sumapaz</t>
  </si>
  <si>
    <t xml:space="preserve">COP-112-2019</t>
  </si>
  <si>
    <t xml:space="preserve">FDLS-LP-098-2019</t>
  </si>
  <si>
    <t xml:space="preserve">REALIZAR POR EL SISTEMA DE PRECIOS UNITARIOS FIJOS SIN FORMULA DE REAJUSTE: LA CONSERVACIÓN DE PUENTES SOBRE CORRIENTES DE AGUA EN LA LOCALIDAD DE SUMAPAZ.</t>
  </si>
  <si>
    <t xml:space="preserve">901303616-6</t>
  </si>
  <si>
    <t xml:space="preserve">CONSORCIO TRIDELSA</t>
  </si>
  <si>
    <t xml:space="preserve">CPS-113-2019</t>
  </si>
  <si>
    <t xml:space="preserve">FDLS-LP-102-2019</t>
  </si>
  <si>
    <t xml:space="preserve">DESARROLLAR EL EVENTO DE IDENTIDAD CULTURAL SUMAPACEÑA- FERIA AGROAMBIENTAL EN SU DECIMO NOVENA VERSIÓN XIX</t>
  </si>
  <si>
    <t xml:space="preserve">800184306-1</t>
  </si>
  <si>
    <t xml:space="preserve">ROYAL PARK LTDA</t>
  </si>
  <si>
    <t xml:space="preserve">CCV-114-2019</t>
  </si>
  <si>
    <t xml:space="preserve">FDLS-SASI-113-2019</t>
  </si>
  <si>
    <t xml:space="preserve">ADQUISICIÓN DE EQUIPOS TECNOLÓGICOS PARA LA ALCALDÍA LOCAL DE SUMAPAZ.</t>
  </si>
  <si>
    <t xml:space="preserve">830016004-0</t>
  </si>
  <si>
    <t xml:space="preserve">REDCOMPUTO LIMITADA</t>
  </si>
  <si>
    <t xml:space="preserve">CIN-115-2019</t>
  </si>
  <si>
    <t xml:space="preserve">FDLS-MC-116-2019</t>
  </si>
  <si>
    <t xml:space="preserve">REALIZAR LA INTERVENTORÍA TÉCNICA, ADMINISTRATIVA, FINANCIERA, AMBIENTAL Y JURÍDICA AL CONTRATO QUE SE DERIVE DEL PROCESO LICITATORIO No. FDLS-LP-103-2019, CUYO OBJETO ES: ¿REALIZAR LA TERCERA ETAPA DE LA ESCUELA DE FORMACIÓN DEPORTIVA DE LA LOCALIDAD DE SUMAPAZ</t>
  </si>
  <si>
    <t xml:space="preserve">FRANCISCO ALBERTO ROZO TORRES</t>
  </si>
  <si>
    <t xml:space="preserve">CPS-116-2019</t>
  </si>
  <si>
    <t xml:space="preserve">FDLS-LP-103-2019</t>
  </si>
  <si>
    <t xml:space="preserve">REALIZAR LA TERCERA ETAPA DE LA ESCUELA DE FORMACIÓN DEPORTIVA DE LA LOCALIDAD DE SUMAPAZ</t>
  </si>
  <si>
    <t xml:space="preserve">900216251-5</t>
  </si>
  <si>
    <t xml:space="preserve">ASOCIACION PARA EL DESARROLLO INTEGRAL DE LA FAMILIA COLOMBIANA</t>
  </si>
  <si>
    <t xml:space="preserve">CPS-117-2019</t>
  </si>
  <si>
    <t xml:space="preserve">FDLS-CD-134-2019</t>
  </si>
  <si>
    <t xml:space="preserve">Apoyar la formulación, gestión y seguimiento de las actividades, acciones y estrategias  que se adelanten enfocadas a promover el desarrollo rural sostenible en la localidad de Sumapaz. Se expidio certificación de noexistencia  de personal 16988 del 19 de julio de 2019, autoriza la jefe la solicitud de cdp mediante memorando 20197000001643</t>
  </si>
  <si>
    <t xml:space="preserve">WILSON  REY MORENO</t>
  </si>
  <si>
    <t xml:space="preserve">CIN-118-2019</t>
  </si>
  <si>
    <t xml:space="preserve">FDLS-CMA-105-2019</t>
  </si>
  <si>
    <t xml:space="preserve">3REALIZAR LA INTERVENTORÍA TÉCNICA, ADMINISTRATIVA, FINANCIERA, AMBIENTAL, SOCIAL Y JURÍDICA AL CONTRATO CUYO OBJETO ES ¿REALIZAR POR EL SISTEMA DE PRECIOS UNITARIOS FIJOS SIN FORMULA DE REAJUSTE: LA CONSERVACIÓN DE PUENTES SOBRE CORRIENTES DE AGUA EN LA LOCALIDAD DE SUMAPAZ¿, SE ACOGE LA ALCALDESA AL MEMORANDO 20182100388883 EN SU ULTIMO PARRAFO</t>
  </si>
  <si>
    <t xml:space="preserve">901309308-1</t>
  </si>
  <si>
    <t xml:space="preserve">CONSORCIO INTERPUENTES 2019</t>
  </si>
  <si>
    <t xml:space="preserve">CIN-119-2019</t>
  </si>
  <si>
    <t xml:space="preserve">FDLS-CMA-111-2019</t>
  </si>
  <si>
    <t xml:space="preserve">REALIZAR LA INTERVENTORÍA TÉCNICA, ADMINISTRATIVA, FINANCIERA, AMBIENTAL, SOCIAL, SISO Y JURÍDICA AL CONTRATO QUE RESULTE DEL PROCESO LICITATORIO FDLS-LP-095-2019, CUYO OBJETO ES: CONTRATAR LAS OBRAS PARA LA CONSERVACIÓN DE LA MALLA VIAL LOCAL DE SUMAPAZ, POR EL SISTEMA DE PRECIOS UNITARIOS FIJOS, SIN FORMULA DE REAJUSTE Y A MONTO AGOTABLE. SE ACOGE AL ULTIMO PARRAFO DEL MEMORANDO</t>
  </si>
  <si>
    <t xml:space="preserve">901310016-6</t>
  </si>
  <si>
    <t xml:space="preserve">CONSORCIO INTERVIAL SUMAPAZ</t>
  </si>
  <si>
    <t xml:space="preserve">CPS-120-2019</t>
  </si>
  <si>
    <t xml:space="preserve">FDLS-LP-112-2019</t>
  </si>
  <si>
    <t xml:space="preserve">Realizar actividades recreativas, lúdicas y deportivas dirigidas a Persona mayor y Persona con Discapacidad y los cuidadores de la localidad de Sumapaz¿</t>
  </si>
  <si>
    <t xml:space="preserve">CPS-121-2019</t>
  </si>
  <si>
    <t xml:space="preserve">FDLS-CD-141-2019</t>
  </si>
  <si>
    <t xml:space="preserve">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SEGUN CERTIFICACION DE NO EXISTENCIA 16993 DEL 22 DE JULIO 2019,AUTORIZADO MEDIANTE MEMORANDO  LA SOLICITUD DE CDP 20197020008193</t>
  </si>
  <si>
    <t xml:space="preserve">MONICA JULIETH GONZALEZ MEJIA</t>
  </si>
  <si>
    <t xml:space="preserve">CPS-122-2019</t>
  </si>
  <si>
    <t xml:space="preserve">FDLS-MC-132-2019</t>
  </si>
  <si>
    <t xml:space="preserve">El alquiler de impresoras e incluido tóner, soporte técnico y mantenimientos requeridos por el Fondo de Desarrollo Local de Sumapaz</t>
  </si>
  <si>
    <t xml:space="preserve">830053669-5</t>
  </si>
  <si>
    <t xml:space="preserve">SOLUTION COPY LTDA</t>
  </si>
  <si>
    <t xml:space="preserve">CPS-123-2019</t>
  </si>
  <si>
    <t xml:space="preserve">FDLS-SAMC-129-2019</t>
  </si>
  <si>
    <t xml:space="preserve">REALIZAR LA SEGUNDA VERSIÓN DEL FESTIVAL MUSICAL CAMPESINO ¿SUMAPAZ-SUENA MÁS 2019.</t>
  </si>
  <si>
    <t xml:space="preserve">900270576-2</t>
  </si>
  <si>
    <t xml:space="preserve">FUNDACION CONSTRUCCION LOCAL</t>
  </si>
  <si>
    <t xml:space="preserve">CCV-124-2019</t>
  </si>
  <si>
    <t xml:space="preserve">FDLS-MC-135-2019</t>
  </si>
  <si>
    <t xml:space="preserve">ADQUISICIÓN E INSTALACIÓN DE LICENCIA DE ADOBE CREATIVE CLOUD Y AUTOCAD PARA LA ALCALDÍA LOCAL DE SUMAPAZ¿</t>
  </si>
  <si>
    <t xml:space="preserve">800058607-2</t>
  </si>
  <si>
    <t xml:space="preserve">CONTROLES EMPRESARIALES S A S</t>
  </si>
  <si>
    <t xml:space="preserve">CSU-125-2019</t>
  </si>
  <si>
    <t xml:space="preserve">FDLS-MC-139-2019</t>
  </si>
  <si>
    <t xml:space="preserve">Prestar el servicio de avituallamiento (alimentación) para la realización de eventos y/o actividades de gestión, promoción y participación</t>
  </si>
  <si>
    <t xml:space="preserve">900893468-9</t>
  </si>
  <si>
    <t xml:space="preserve">LOGISTIC &amp; SERVICE SAS</t>
  </si>
  <si>
    <t xml:space="preserve">CIN-126-2019</t>
  </si>
  <si>
    <t xml:space="preserve">FDLS-MC-144-2019</t>
  </si>
  <si>
    <t xml:space="preserve">Realizar la interventoría técnica, administrativa, financiera, jurídica y ambiental al contrato que deriva del proceso FDLS-SAMC-129-2019, y que tiene como objeto: ¿Realizar La Segunda Versión Del Festival Musical Campesino Sumapaz-Suena Más 2019"</t>
  </si>
  <si>
    <t xml:space="preserve">ADRIANA KATHERINE GUTIERREZ TORRES</t>
  </si>
  <si>
    <t xml:space="preserve">CPS-127-2019</t>
  </si>
  <si>
    <t xml:space="preserve">FDLS-MC-148-2019</t>
  </si>
  <si>
    <t xml:space="preserve">PRESTAR SUS SERVICIOS COMO INGENIERO DIRECTOR DEL PARQUE AUTOMOTOR DE MAQUINARIA PESADA DE PROPIEDAD DEL FONDO DE DESARROLLO LOCAL DE SUMAPAZ, PARA LA REALIZACIÓN DE LABORES DE MANTENIMIENTO DE LA MALLA VIAL Y SUS ZONAS PÚBLICAS, ASÍ COMO ATENDER LAS EMERGENCIAS VIALES QUE SURJAN EN LA LOCALIDAD DE SUMAPAZ. LA ALCALDESA LOCAL SE ACOGE AL PENÚLTIMO PÁRRAFO DE LA EXPEDICIÓN DE LA CERTIFICACIÓN DE NO EXISTENCIA NÚMERO 17027 DEL 10 DE SEPTIEMBRE DE 2019, QUE BAJO SU RESPONSABILIDAD CONTRATA EL PERSONAL. ELLA AUTORIZA LA EXPEDICIÓN DEL CDP  Y CRP PARA LA CONTRATACIÓN.</t>
  </si>
  <si>
    <t xml:space="preserve">YERNEY ROLANDO RODRIGUEZ AVILA</t>
  </si>
  <si>
    <t xml:space="preserve">CPS-128-2019</t>
  </si>
  <si>
    <t xml:space="preserve">FDLS-CD-152-2019</t>
  </si>
  <si>
    <t xml:space="preserve">Prestar sus servicios como inspector del parque  automotor de maquinaria pesada de propiedad del Fondo de Desarrollo Local de Sumapaz, en la realización de labores de mantenimiento y mejoramiento de la malla vial y sus zonas públicas, así como en la atención de las emergencias viales que surjan en la Localidad de Sumapaz. La alcaldesa local se acoge al penúltimo párrafo de la expedición de la certificación de no existencia número 17028 del 10 de septiembre de 2019, que bajo su responsabilidad contrata el personal. Ella autoriza la expedición del CDP para la contratación.</t>
  </si>
  <si>
    <t xml:space="preserve">VICTOR MANUEL RAMIREZ TORRES</t>
  </si>
  <si>
    <t xml:space="preserve">CPS-129-2019</t>
  </si>
  <si>
    <t xml:space="preserve">FDLS-CD-153-2019</t>
  </si>
  <si>
    <t xml:space="preserve">PRESTAR SUS SERVICIOS COMO INSPECTOR DEL PARQUE  AUTOMOTOR DE MAQUINARIA PESADA DE PROPIEDAD DEL FONDO DE DESARROLLO LOCAL DE SUMAPAZ, EN LA REALIZACIÓN DE LABORES DE MANTENIMIENTO Y MEJORAMIENTO DE LA MALLA VIAL Y SUS ZONAS PÚBLICAS, ASÍ COMO EN LA ATENCIÓN DE LAS EMERGENCIAS VIALES QUE SURJAN EN LA LOCALIDAD DE SUMAPAZ. LA ALCALDESA LOCAL SE ACOGE AL PENÚLTIMO PÁRRAFO DE LA EXPEDICIÓN DE LA CERTIFICACIÓN DE NO EXISTENCIA NÚMERO 17028 DEL 10 DE SEPTIEMBRE DE 2019, QUE BAJO SU RESPONSABILIDAD CONTRATA EL PERSONAL. ELLA AUTORIZA LA EXPEDICIÓN DEL CRP PARA LA CONTRATACIÓN.</t>
  </si>
  <si>
    <t xml:space="preserve">JORGE ALONSO JIMENEZ RAMOS</t>
  </si>
  <si>
    <t xml:space="preserve">CPS-130-2019</t>
  </si>
  <si>
    <t xml:space="preserve">FDLS-CD-154-2019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</si>
  <si>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 AUTORIZA LA EXPEDICIÓN DEL CRP PARA LA CONTRATACIÓN.</t>
  </si>
  <si>
    <t xml:space="preserve">WILLAM EXNEIDER PULIDO MARTINEZ</t>
  </si>
  <si>
    <t xml:space="preserve">CPS-131-2019</t>
  </si>
  <si>
    <t xml:space="preserve">FDLS-CD-156-2019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</si>
  <si>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CRP PARA LA CONTRATACIÓN.</t>
  </si>
  <si>
    <t xml:space="preserve">GERMAN  ROMERO ROMAN</t>
  </si>
  <si>
    <t xml:space="preserve">CPS-132-2019</t>
  </si>
  <si>
    <t xml:space="preserve">FDLS-CD-157-2019</t>
  </si>
  <si>
    <t xml:space="preserve">HILBER  VERGARA ROBAYO</t>
  </si>
  <si>
    <t xml:space="preserve">CPS-133-2019</t>
  </si>
  <si>
    <t xml:space="preserve">FDLS-CD-158-2019</t>
  </si>
  <si>
    <t xml:space="preserve">JHON EDUARD ROMERO MICAN</t>
  </si>
  <si>
    <t xml:space="preserve">CPS-134-2019</t>
  </si>
  <si>
    <t xml:space="preserve">FDLS-CD-159-2019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</si>
  <si>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CRP PARA LA CONTRATACIÓN.MEDIANTE MEMORANDO 20197020009413</t>
  </si>
  <si>
    <t xml:space="preserve">ORLANDO  HERNANDEZ MARTINEZ</t>
  </si>
  <si>
    <t xml:space="preserve">CPS-135-2019</t>
  </si>
  <si>
    <t xml:space="preserve">FDLS-CD-160-2019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</si>
  <si>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17030 del 10 de septiembre de 2019, que bajo su responsabilidad contrata el personal. Ella autoriza la expedición del CDP para la contratación.</t>
  </si>
  <si>
    <t xml:space="preserve">NILSON  LOPEZ RAMIREZ</t>
  </si>
  <si>
    <t xml:space="preserve">09//10/2019</t>
  </si>
  <si>
    <t xml:space="preserve">CPS-136-2019</t>
  </si>
  <si>
    <t xml:space="preserve">FDLS-CD-161-2019</t>
  </si>
  <si>
    <t xml:space="preserve">HERNAN DARIO HERRERA MORALES</t>
  </si>
  <si>
    <t xml:space="preserve">CPS-137-2019</t>
  </si>
  <si>
    <t xml:space="preserve">FDLS-CD-162-2019</t>
  </si>
  <si>
    <t xml:space="preserve">YOVANI  CASTIBLANCO HUERTAS</t>
  </si>
  <si>
    <t xml:space="preserve">CPS-138-2019</t>
  </si>
  <si>
    <t xml:space="preserve">FDLS-CD-163-2019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</si>
  <si>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 autoriza la expedición del CDP para la contratación.</t>
  </si>
  <si>
    <t xml:space="preserve">ELKIN ANDRES GARCIA CIFUENTES</t>
  </si>
  <si>
    <t xml:space="preserve">CPS-139-2019</t>
  </si>
  <si>
    <t xml:space="preserve">FDLS-CD-164-2019</t>
  </si>
  <si>
    <t xml:space="preserve">CARLOS JULIO PALACIOS RAMIREZ</t>
  </si>
  <si>
    <t xml:space="preserve">CPS-140-2019</t>
  </si>
  <si>
    <t xml:space="preserve">FDLS-CD-165-2019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</si>
  <si>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17032 DEL 10 DE SEPTIEMBRE DE 2019, QUE BAJO SU RESPONSABILIDAD CONTRATA EL PERSONAL. ELLA AUTORIZA LA EXPEDICIÓN DEL CRP PARA LA CONTRATACIÓN.</t>
  </si>
  <si>
    <t xml:space="preserve">ALBEIRO  BARBOSA CIFUENTES</t>
  </si>
  <si>
    <t xml:space="preserve">CPS-141-2019</t>
  </si>
  <si>
    <t xml:space="preserve">FDLS-CD-166-2019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</si>
  <si>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17034 DEL 10 DE SEPTIEMBRE DE 2019, QUE BAJO SU RESPONSABILIDAD CONTRATA EL PERSONAL. ELLA AUTORIZA LA EXPEDICIÓN DEL CRP PARA LA CONTRATACIÓN.</t>
  </si>
  <si>
    <t xml:space="preserve">GUSTAVO  MARTINEZ HERNANDEZ</t>
  </si>
  <si>
    <t xml:space="preserve">CPS -142-2019</t>
  </si>
  <si>
    <t xml:space="preserve">FDLS-CD-167-2019</t>
  </si>
  <si>
    <t xml:space="preserve">PRESTAR SUS SERVICIOS COMO CONDUCTOR DE VEHÍCULOS PESADOS DE PROPIEDAD DEL FONDO DE DESARROLLO LOCAL DE SUMAPAZ QUE LE SEA ASIGNADA PARA LA REALIZACIÓN DE LABORES DE MANTENIMIENTO DE LA MALLA VIAL Y LAS ZONAS PÚBLICAS DE LA LOCALIDAD, ASÍ COMO ATENDER LAS EMERGENCIAS VIALES QUE SURJAN EN LA LOCALIDAD DE SUMAPAZ.LA ALCALDESA LOCAL SE ACOGE AL PENÚLTIMO PÁRRAFO DE LA EXPEDICIÓN DEL CERTIFICACIÓN DE NO EXISTENCIA NÚMERO 17029 DEL 10 DE SEPTIEMBRE DE 2019, QUE BAJO SU RESPONSABILIDAD CONTRATA EL PERSONAL. ELLA AUTORIZA LA EXPEDICIÓN DEL CRP PARA LA CONTRATACIÓN.</t>
  </si>
  <si>
    <t xml:space="preserve">MOISES  DELGADO VERGARA</t>
  </si>
  <si>
    <t xml:space="preserve">CPS-143-2019</t>
  </si>
  <si>
    <t xml:space="preserve">FDLS-CD-169-2019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</si>
  <si>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17035 DEL 10 DE SEPTIEMBRE DE 2019, QUE BAJO SU RESPONSABILIDAD CONTRATA EL PERSONAL. ELLA AUTORIZA LA EXPEDICIÓN DEL CRP PARA LA CONTRATACIÓN.</t>
  </si>
  <si>
    <t xml:space="preserve">DEIVER ORLANDO ROMERO ROJAS</t>
  </si>
  <si>
    <t xml:space="preserve">CPS-144-2019</t>
  </si>
  <si>
    <t xml:space="preserve">FDLS-CD-170-2019</t>
  </si>
  <si>
    <t xml:space="preserve">HECTOR ERNESTO GARCIA GARIBELLO</t>
  </si>
  <si>
    <t xml:space="preserve">CPS-145-2019</t>
  </si>
  <si>
    <t xml:space="preserve">FDLS-CD-171-2019</t>
  </si>
  <si>
    <t xml:space="preserve">RAMIRO  MARTINEZ HILARION</t>
  </si>
  <si>
    <t xml:space="preserve">CPS-146-2019</t>
  </si>
  <si>
    <t xml:space="preserve">FDLS-CD-172-2019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</si>
  <si>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17033 DEL 10 DE SEPTIEMBRE DE 2019, QUE BAJO SU RESPONSABILIDAD CONTRATA EL PERSONAL. ELLA AUTORIZA LA EXPEDICIÓN DEL CRP PARA LA CONTRATACIÓN.</t>
  </si>
  <si>
    <t xml:space="preserve">HECTOR ORLANDO PENAGOS PABON</t>
  </si>
  <si>
    <t xml:space="preserve">FDLS-CD-086-2018</t>
  </si>
  <si>
    <t xml:space="preserve">Adición No. 1 al Contrato Interadministrativo No. 146 de 2018 cuyo Objeto es: ¿DESARROLLAR UN PROCESO DE INTERVENCIÓN QUE GARANTICE EL DERECHO A LAS COMUNICACIONES, MEDIANTE LA OPERACIÓN, ADMINISTRACIÓN Y MANTENIMIENTO DE LOS PORTALES INTERACTIVOS Y LAS LÍNEAS TELEFÓNICAS INSTALADAS EN LA LOCALIDAD DE SUMAPAZ¿. SE EXPIDE TENIENDO EN CUENTA LA DIRECTIVA 002 DEL 21 DE JUNIO DE 2019, EN EL NUMERAL 1 DE LA ACTIVIDAD CONTRACTUAL LITERAL B, POR  EL CUAL LA ALCALDESA ORDENA SOLICITAR EL CDP A TRAVES DEL MEMORANDO 20197020008493</t>
  </si>
  <si>
    <t xml:space="preserve">EMPRESA DE TELECOMUNICACIONES DE BOGOTA SA ESP</t>
  </si>
  <si>
    <t xml:space="preserve">CPS-147-2019</t>
  </si>
  <si>
    <t xml:space="preserve">FDLS-CD-173-2019</t>
  </si>
  <si>
    <t xml:space="preserve">AUDER ORLANDO DIAZ RUBIANO</t>
  </si>
  <si>
    <t xml:space="preserve">CPS-148-2019</t>
  </si>
  <si>
    <t xml:space="preserve">FDLS-CD-174-2019</t>
  </si>
  <si>
    <t xml:space="preserve">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 LA ALCALDESA LOCAL SE ACOGE AL PENÚLTIMO PÁRRAFO DE LA EXPEDICIÓN DE LA CERTIFICACIÓN DE NO EXISTENCIA NÚMERO 17031 DEL 10 DE SEPTIEMBRE DE 2019, QUE BAJO SU RESPONSABILIDAD CONTRATA EL PERSONAL. ELLA AUTORIZA LA EXPEDICIÓN DEL CRP PARA LA CONTRATACIÓN.</t>
  </si>
  <si>
    <t xml:space="preserve">CARLOS JAIR PEÑA PEÑA</t>
  </si>
  <si>
    <t xml:space="preserve">CPS-149-2019</t>
  </si>
  <si>
    <t xml:space="preserve">FDLS-CD-175-2019</t>
  </si>
  <si>
    <t xml:space="preserve">CAMILO ANDREA SUSA CIFUENTES</t>
  </si>
  <si>
    <t xml:space="preserve">CPS-150-2019</t>
  </si>
  <si>
    <t xml:space="preserve">FDLS-CD-176-2019</t>
  </si>
  <si>
    <t xml:space="preserve">ERISMENDIZ  CASTELLANOS DIAZ</t>
  </si>
  <si>
    <t xml:space="preserve">FDLS-LP-012-2018</t>
  </si>
  <si>
    <t xml:space="preserve">ADICION NO. 1 AL CONTRATO DE OBRA NO. FDLS COP 150-2019, CUYO OBJETO ES ¿REALIZAR POR EL SISTEMA DE PRECIOS UNITARIOS FIJOS SIN FORMULA DE REAJUSTE: LAS OBRAS Y ACTIVIDADES PARA LA CONSERVACIÓN DE LA MALLA VIAL DE LA LOCALIDAD DE SUMAPAZ A MONTO AGOTABLE.</t>
  </si>
  <si>
    <t xml:space="preserve">CONSORCIO PARAMO SUMAPAZ 2018</t>
  </si>
  <si>
    <t xml:space="preserve">CPS-151-2019</t>
  </si>
  <si>
    <t xml:space="preserve">FDLS-CD-177-2019</t>
  </si>
  <si>
    <t xml:space="preserve">ERNESTO  GUEVARA GONZALEZ</t>
  </si>
  <si>
    <t xml:space="preserve">CPS-152-2019</t>
  </si>
  <si>
    <t xml:space="preserve">FDLS-SAMC-140-2019</t>
  </si>
  <si>
    <t xml:space="preserve">REALIZAR LA INSTALACIÓN DE SISTEMAS DE GENERACIÓN DE ENERGÍA ELÉCTRICA RENOVABLE MEDIANTE CELDAS FOTOVOLTAICAS EN LA LOCALIDAD DE SUMAPAZ.  A SOLICITUD DE LA ALCALDESA</t>
  </si>
  <si>
    <t xml:space="preserve">900557982-3</t>
  </si>
  <si>
    <t xml:space="preserve">PLANOS Y PLANAS CORPORACION</t>
  </si>
  <si>
    <t xml:space="preserve">CPS-153-2019</t>
  </si>
  <si>
    <t xml:space="preserve">FDLS-CD-178-2019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</si>
  <si>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local se acoge al penúltimo párrafo de la expedición de la certificación de no existencia número 17035 del 10 de septiembre de 2019, que bajo su responsabilidad contrata el personal. Ella autoriza la expedición del CDP para la contratación.</t>
  </si>
  <si>
    <t xml:space="preserve">RUPERTO  VILLALBA ROMAN</t>
  </si>
  <si>
    <t xml:space="preserve">CPS-154-2019</t>
  </si>
  <si>
    <t xml:space="preserve">FDLS-CD-180-2019</t>
  </si>
  <si>
    <t xml:space="preserve">ALEXANDER  BUSTOS CHAVARRO</t>
  </si>
  <si>
    <t xml:space="preserve">CPS-155-2019</t>
  </si>
  <si>
    <t xml:space="preserve">FDLS-CD-181-2019</t>
  </si>
  <si>
    <t xml:space="preserve">RAFAEL ANTONIO LARA SANABRIA</t>
  </si>
  <si>
    <t xml:space="preserve">CPS-156-2019</t>
  </si>
  <si>
    <t xml:space="preserve">FDLS-CD-182-2019</t>
  </si>
  <si>
    <t xml:space="preserve">Prestar sus servicios como ayudante de la maquinaria pesada de propiedad del Fondo de Desarrollo Local de Sumapaz que le sea asignada para la realización de labores de mantenimiento y mejoramiento de la malla vial, zonas públicas, así como la atención de emergencias viales que surjan en la Localidad de Sumapaz. La alcaldesa local se acoge al penúltimo párrafo de la expedición de la certificación de no existencia número 17031 del 10 de septiembre de 2019, que bajo su responsabilidad contrata el personal. Ella autoriza la expedición del CDP para la contratación.</t>
  </si>
  <si>
    <t xml:space="preserve">PABLO YESID RIOS HILARION</t>
  </si>
  <si>
    <t xml:space="preserve">CIN-157-2019</t>
  </si>
  <si>
    <t xml:space="preserve">FDLS-MC-147-2019</t>
  </si>
  <si>
    <t xml:space="preserve">Realizar la interventoría técnica, administrativa, financiera, y ambiental al contrato que deriva del proceso licitatorio FDLS-LP-112-2019, y que tiene como objeto: "Realizar actividades lúdicas y deportivas dirigidas a Persona mayor y Persona con Discapacidad de la localidad de Sumapaz</t>
  </si>
  <si>
    <t xml:space="preserve">ANGIE CAROLINA RIVEROS ARAUJO</t>
  </si>
  <si>
    <t xml:space="preserve">CCS-158-2019</t>
  </si>
  <si>
    <t xml:space="preserve">FDLS-MC-150-2019</t>
  </si>
  <si>
    <t xml:space="preserve">Consultoría</t>
  </si>
  <si>
    <t xml:space="preserve">REALIZAR LOS DIAGNÓSTICOS DETALLADOS PARA LA IMPLEMENTACIÓN DE MODELOS DE BIOINGENIERÍA, TENDIENTES A LA RESTAURACIÓN Y RECUPERACIÓN DE ZONAS CON PROCESOS DE EROSIÓN O FENOMENOS DE REMOCIÓN EN MASA EN LA LOCALIDAD DE SUMAPAZ. LA ALCALDESA SE ACOGE  AL MEMORANDO 20192100476953 EN SU ÚLTIMO PARRAFO PARA REALIZAR LA CONTRATACIÓN Y AUTORIZA LA EXPEDICIÓN DEL CRP MEDIANTE MEMORANDO 20197020009923, COMO ORDENADORA DEL GASTO.</t>
  </si>
  <si>
    <t xml:space="preserve">900217608-5</t>
  </si>
  <si>
    <t xml:space="preserve">GEOTECHNICAL S A S</t>
  </si>
  <si>
    <t xml:space="preserve">CPS-159-2019</t>
  </si>
  <si>
    <t xml:space="preserve">FDLS-CD-184-2019</t>
  </si>
  <si>
    <t xml:space="preserve">NEIDER  MOLINA REY</t>
  </si>
  <si>
    <t xml:space="preserve">FDLS-SAMC-090-2018</t>
  </si>
  <si>
    <t xml:space="preserve">REALIZAR ADICIÓN 1 AL CONTRATO CPS 159-2018 DE OBJETO ¿PRESTACIÓN DE SERVICIOS PARA LA REALIZACIÓN DE ACCIONES QUE MUEVAN LA VINCULACIÓN DE LA POBLACIÓN A PROCESOS DE PARTICIPACIÓN Y CONTROL SOCIAL. SE EXPIDE POR ORDEN DE LA ALCALDESA DONDE NO HAY AVANCE DE EJECUCION. BAJO SU RESPONSABILIDAD.</t>
  </si>
  <si>
    <t xml:space="preserve">ASOCIACION RED ANDINA DE VEEDURIAS Y M.A.</t>
  </si>
  <si>
    <t xml:space="preserve">CPS-160-2019</t>
  </si>
  <si>
    <t xml:space="preserve">FDLS-CD-183-2019</t>
  </si>
  <si>
    <t xml:space="preserve">SALOMON  ROMERO PALACIOS</t>
  </si>
  <si>
    <t xml:space="preserve">FDLS-SAMC-093-2018</t>
  </si>
  <si>
    <t xml:space="preserve">ADICION AL CONTRATO 160-2018 QUE TIENE COMO OBJETO ¿REALIZAR EL MANTENIMIENTO DEL PARQUE DE LA VEREDA RIOS EN EL CORREGIMIENTO DE NAZARETH DE LA LOCALIDAD DE SUMAPAZ EN LA CIUDAD DE BOGOTA D.C¿. DE CONFORMIDAD CON LOS ESTUDIOS PREVIOS, ANEXO TECNICO Y APENDICES. LA ALCALDESA SE ACOGEN AL ULTIMO PARRAFO DEL MEMORANDO 20192100216753</t>
  </si>
  <si>
    <t xml:space="preserve">Espacio público, derecho de todos</t>
  </si>
  <si>
    <t xml:space="preserve">860518862-1</t>
  </si>
  <si>
    <t xml:space="preserve">CONSORCIO PRIMAVERA </t>
  </si>
  <si>
    <t xml:space="preserve">CPS-161-2019</t>
  </si>
  <si>
    <t xml:space="preserve">FDLS-SAMC-143-2019</t>
  </si>
  <si>
    <t xml:space="preserve">PROMOCIÓN DE ESTRATÉGIAS DE CONVIVENCIA CIUDADANA Y ACOMPAÑAMIENTO PSICOSOCIAL A GRUPOS AFECTADOS POR LA VIOLENCIA, CON ENFOQUE DE GÉNERO.LA ALCALDESA AUTORIZA LA EXPEDICION DEL CRP MEDIANTE MEMORANDO 20197020010463</t>
  </si>
  <si>
    <t xml:space="preserve">Seguridad y convivencia para todos</t>
  </si>
  <si>
    <t xml:space="preserve">Pilar 3 Construcción de Comunidad y Cultura Ciudadana</t>
  </si>
  <si>
    <t xml:space="preserve">900018217-5</t>
  </si>
  <si>
    <t xml:space="preserve">FUNDACION OTRO ROLLO SOCIAL</t>
  </si>
  <si>
    <t xml:space="preserve">CPS-162-2019</t>
  </si>
  <si>
    <t xml:space="preserve">FDLS-SAMC-145-2019</t>
  </si>
  <si>
    <t xml:space="preserve">CONTRATAR  LA PRESTACION DEL SERVICIO DE VIGILANCIA Y SEGURIDAD PRIVADA CON ARMAS, PARA SEDES DE LA ALCALDIA LOCAL DE SUMAPAZ BOGOTA DISTRITO CAPITAL D.C.</t>
  </si>
  <si>
    <t xml:space="preserve">CPS-163-2019</t>
  </si>
  <si>
    <t xml:space="preserve">FDLS-CD-185-2019</t>
  </si>
  <si>
    <t xml:space="preserve">FABIO  MORENO TORRES</t>
  </si>
  <si>
    <t xml:space="preserve">CPS-164-2019</t>
  </si>
  <si>
    <t xml:space="preserve">FDLS-CD-186-2019</t>
  </si>
  <si>
    <t xml:space="preserve">FABIAN LEONARDO PULIDO MORENO</t>
  </si>
  <si>
    <t xml:space="preserve">FDLS-CD-109-2018</t>
  </si>
  <si>
    <t xml:space="preserve">ADICION CONVENIO INTERADMINISTRATIVO  CIA - 164 -2018 CUYO OBJETO ES: AUNAR ESFUERZOS TÉCNICOS, ADMINISTRATIVOS Y FINANCIEROS PARA REALIZAR ACCIONES DE RECONOCIMIENTO Y FUNCIONAMIENTO DE LOS SISTEMAS DE ACUEDUCTO VEREDAL LEGALIZADOS O EN PROCESO DE LEGALIZACIÓN Y SISTEMAS DE SANEAMIENTO BÁSICO DE LA LOCALIDAD DE SUMAPAZ. LA ALCALDESA LOCAL  SE ACOGE AL ÚLTIMO PARRAFO DEL MEMORANDO 20192100533383 DEL 02 DE OCTUBRE DE 2019, POR LO CUAL HACE LA SOLICITUD PARA LA EXPEDICION DEL CRP</t>
  </si>
  <si>
    <t xml:space="preserve">830070987-4</t>
  </si>
  <si>
    <t xml:space="preserve">AGUAS DE BOGOTA S A ESP</t>
  </si>
  <si>
    <t xml:space="preserve">CPS-165-2019</t>
  </si>
  <si>
    <t xml:space="preserve">FDLS-LP-142-2019</t>
  </si>
  <si>
    <t xml:space="preserve">PRESTACIÓN DEL SERVICIO DE MANTENIMIENTO DE LA MAQUINARIA Y VEHICULOS PESADOS DE PROPIEDAD, GUARDA Y/O TENENCIA DEL FONDO DE DESARROLLO LOCAL DE SUMAPAZ CON SUMINISTRO DE REPUESTOS, LLANTAS, INSUMOS, ACCESORIOS Y MANO DE OBRA</t>
  </si>
  <si>
    <t xml:space="preserve">HYUNDAUTOS SAS</t>
  </si>
  <si>
    <t xml:space="preserve">FDLS-CMA-067-2018</t>
  </si>
  <si>
    <t xml:space="preserve">ADICION NO. 1 AL CONTRATO DE INTERVENTORIA NO. FDLS CIN 165-2019, CUYO OBJETO ES ¿REALIZAR LA INTERVENTORÍA TÉCNICA, ADMINISTRATIVA, FINANCIERA, AMBIENTAL, SOCIAL Y JURÍDICA AL CONTRATO QUE RESULTE DEL PROCESO LICITATORIO FDLS-LP-012-2018, CUYO OBJETO ES CONTRATAR LAS OBRAS PARA LA CONSERVACION DE LA MALLA VIAL LOCAL DE SUMAPAZ, POR EL SISTEMA DE PRECIOS UNITARIOS FIJOS, SIN FORMULA DE REAJUSTE Y A MONTO AGOTABLE</t>
  </si>
  <si>
    <t xml:space="preserve">CPS-166-2019</t>
  </si>
  <si>
    <t xml:space="preserve">FDLS-SAMC-151-2019</t>
  </si>
  <si>
    <t xml:space="preserve">REALIZACIÓN DE ACCIONES QUE PROMUEVAN LA VINCULACIÓN A PROCESOS DE PARTICIPACIÓN COMUNITARIA EN LA LOCALIDAD DE SUMAPAZ EN LA VIGENCIA 2019. SE AUTORIZA POR LA ALCALDESA A EXPEDIR EL CRP MEDIANTE MEMORANDO 20197020010723</t>
  </si>
  <si>
    <t xml:space="preserve">FUNDACION DE CIENCIA Y TECNOLOGIA GLOBAL</t>
  </si>
  <si>
    <t xml:space="preserve">CIN-167-2019</t>
  </si>
  <si>
    <t xml:space="preserve">FDLS-CMA-168-2019</t>
  </si>
  <si>
    <t xml:space="preserve">REALIZAR LA INTERVENTORIA TECNICA, ADMINISTRATIVA, FINANCIERA Y AMBIENTAL AL CONTRATO DERIVADO DE LA LICITACION PÚBLICA N° FDLS-LP-142-2019, QUE TENDRÁ POR OBJETO ¿PRESTACIÓN DEL SERVICIO DE MANTENIMIENTO DE LA MAQUINARIA Y VEHICULOS PESADOS DE PROPIEDAD, GUARDA Y/O TENENCIA DEL FONDO DE DESARROLLO LOCAL DE SUMAPAZ CON SUMINISTRO DE REPUESTOS, LLANTAS, INSUMOS, ACCESORIOS Y MANO DE OBRA. LA ALCALDESA LOCAL AUTORIZA LA EXPEDICION DE CDP MEDIANTE MEMORANDOnO. 20197020009283</t>
  </si>
  <si>
    <t xml:space="preserve">3096924-3</t>
  </si>
  <si>
    <t xml:space="preserve">JAVIER ENRIQUE BUITRAGO GOMEZ</t>
  </si>
  <si>
    <t xml:space="preserve">CPS-167-2019</t>
  </si>
  <si>
    <t xml:space="preserve">FDLS-CD-192-2019</t>
  </si>
  <si>
    <t xml:space="preserve">PRESTAR SUS SERVICIOS COMO AYUDANTE DE LA MAQUINARIA PESADA DE PROPIEDAD DEL FONDO DE DESARROLLO LOCAL DE SUMAPAZ QUE LE SEA ASIGNADA PARA LA REALIZACIÓN DE LABORES DE MANTENIMIENTO DE LA MALLA VIAL Y LAS ZONAS PÚBLICAS DE LA LOCALIDAD, ASÍ COMO LA ATENCIÓN DE EMERGENCIAS VIALES QUE SURJAN EN LA LOCALIDAD DE SUMAPAZ.LA ALCALDESA SE ACOGE A LA CERTIFICACIÓN DE NO EXISTENCIA DE PERSONAL N. 17172 DEL 07 DE NOVIEMBRE DE 2019. SE EXPIDE CRP  A SOLICITUD DE LA ALCALDESA</t>
  </si>
  <si>
    <t xml:space="preserve">FREDDY ERNESTO PORRAS PALACIOS</t>
  </si>
  <si>
    <t xml:space="preserve">CPS-168-2019</t>
  </si>
  <si>
    <t xml:space="preserve">FDLS-CD-193-2019</t>
  </si>
  <si>
    <t xml:space="preserve">Prestar sus servicios como operario de maquinaria pesada de propiedad del Fondo de Desarrollo Local de Sumapaz que le sea asignada para la realización de labores de mantenimiento de la malla vial y las zonas públicas de la localidad, así como atender las emergencias viales que surjan en la Localidad de Sumapaz. La alcaldesa se acoge a lo estipulado en la certificación de no existencia de personal No. 17166 del 6 de noviembre de 2019</t>
  </si>
  <si>
    <t xml:space="preserve">LEONEL JESID MARTINEZ MARTINEZ</t>
  </si>
  <si>
    <t xml:space="preserve">CPS-169-2019</t>
  </si>
  <si>
    <t xml:space="preserve">FDLS-CD-194-2019</t>
  </si>
  <si>
    <t xml:space="preserve">JOSE JAVIER PORRAS</t>
  </si>
  <si>
    <t xml:space="preserve">CPS-170-2019</t>
  </si>
  <si>
    <t xml:space="preserve">FDLS-CD-195-2019</t>
  </si>
  <si>
    <t xml:space="preserve">PRESTAR LOS SERVICIOS PROFESIONALES COMO ABOGADO (A) DE APOYO AL ÁREA DE GESTIÓN POLICIVA Y JURÍDICA DEL FONDO DE DESARROLLO LOCAL DE SUMAPAZ, EN EL DESARROLLO DE LAS FUNCIONES PROPIAS DE ESA DEPENDENCIA. LA ALCALDESA LOCAL SE ACOGE A LO QUE DICE EL CERTIFICACION DE NO EXISTE  DE PERSONAL  N. 17058 DEL 22 DE OCTUBRE DE 2019.</t>
  </si>
  <si>
    <t xml:space="preserve">FRANK JAVIER MARQUEZ ARRIETA</t>
  </si>
  <si>
    <t xml:space="preserve">COP-171-2019</t>
  </si>
  <si>
    <t xml:space="preserve">FDLS-SAMC-155-2019</t>
  </si>
  <si>
    <t xml:space="preserve">POR EL SISTEMA DE PRECIOS FIJOS SIN FORMULA DE REAJUSTE EL MANTENIMIENTO DE PARQUES Y/O ESCENARIOS DEPORTIVOS UBICADOS EN LAS (UPR) UNIDAD DE PLANEAMIENTO RURAL DEL RIO BLANCO Y DEL RIO SUMAPAZ, PARA LA COMUNIDAD DE LA LOCALIDAD DE SUMAPAZ EN LA CIUDAD DE BOGOTAD.C. SE EXPIDE CRP A SOLICITUD DE LA ALCALDESA MEDIANTE MEMORANDO 20197020011203 DEL 26 DE NOVIEMBRE DE 2019</t>
  </si>
  <si>
    <t xml:space="preserve">CONSORCIO PARQUES SUMAPAZ 2019</t>
  </si>
  <si>
    <t xml:space="preserve">CPS-173-2019</t>
  </si>
  <si>
    <t xml:space="preserve">FDLS-SAMC-179-2019</t>
  </si>
  <si>
    <t xml:space="preserve">PRESTAR LOS SERVICIOS PARA LA CELEBRACIÓN DE LAS TRADICIONALES NOVENAS NAVIDEÑAS EN LA LOCALIDAD 20 DE SUMAPAZ DE LA VIGENCIA 2019. SE EXPIDE A SOLICITUD DE LA ALCALDESA LOCAL, QUE AUTORIZA  ESTANDO PENDIENTE DE PUBLICAR EN SIPSE PARA CORREGIR VALOR</t>
  </si>
  <si>
    <t xml:space="preserve">830140609-6</t>
  </si>
  <si>
    <t xml:space="preserve">INVERSIONES AGROCOLOMBIA S A S</t>
  </si>
  <si>
    <t xml:space="preserve">FDLS-LP-094-2018</t>
  </si>
  <si>
    <t xml:space="preserve">ADICIÓN # 1 AL CONTRATO DE OBRA PÚBLICA # 173 DE 2018 CUYO OBJETO ES: ¿REALIZAR POR EL SISTEMA DE PRECIOS UNITARIOS FIJOS SIN FORMULA DE REAJUSTE: LA CONSTRUCCIÓN DE OBRAS DE MITIGACIÓN PARA ATENDER LA RESTAURACIÓN Y RECUPERACIÓN DE ZONAS CON PROCESOS DE EROSIÓN O FENOMENOS DE REMOCIÓN EN MASA EN LA LOCALIDAD DE SUMAPAZ¿, ES RESPONSABILIDAD DEL ALCALDESA LOCAL DE SUMAPAZ COMO REPRESENTANTE LEGAL DEL FONDO DE DESARROLLO LOCAL, ACORDE A LA FACULTAD DELEGADA POR EL ARTÍCULO 8° DEL DECRETO 101 DE 2010, ADELANTAR LOS TRÁMITES DE PRÓRROGAS PREVISTOS, ACOGIENDO O NO, TOTAL O PARCIALMENTE, LAS OBSERVACIONES CONSIGNADAS EN EL MEMORANDO N. 20192100527103, POR LO CUAL REALIZA LA SOLICITUD DE CRP A TRAVÉS DE  MEMORANDO 20197020010023.</t>
  </si>
  <si>
    <t xml:space="preserve">900298623-2</t>
  </si>
  <si>
    <t xml:space="preserve">CEDRO ANDINO SOCIEDAD POR ACCIONES SIMPLIFICADA</t>
  </si>
  <si>
    <t xml:space="preserve">CIA-175-2019</t>
  </si>
  <si>
    <t xml:space="preserve">FDLS-CD-199-2019</t>
  </si>
  <si>
    <t xml:space="preserve">DESARROLLAR UN PROCESO DE INTERVENCIÓN QUE GARANTICE EL DERECHO A LAS COMUNICACIONES, MEDIANTE LA OPERACIÓN, ADMINISTRACIÓN Y MANTENIMIENTO DE LOS PORTALES INTERACTIVOS Y LAS LÍNEAS TELEFÓNICAS INSTALADAS EN LA LOCALIDAD DE SUMAPAZ</t>
  </si>
  <si>
    <t xml:space="preserve">899999115-8</t>
  </si>
  <si>
    <t xml:space="preserve">CPS-176-2019</t>
  </si>
  <si>
    <t xml:space="preserve">FDLS-SAMC-190-2019</t>
  </si>
  <si>
    <t xml:space="preserve">PRESTAR LOS SERVICIOS PARA LA ORGANIZACIÓN, COORDINACIÓN Y EJECUCIÓN DE LA TERCERA FASE DE LA ESCUELA DE FORMACIÓN ARTÍSTICA Y CULTURAL DE SUMAPAZ¿L (EFACS III).LA ALCALDESA AUTORIZA LA EXPEDICIÓN DEL CRP MEDIANTE MEMORANDO 20197020013183</t>
  </si>
  <si>
    <t xml:space="preserve">FDLS-MC-114-2018</t>
  </si>
  <si>
    <t xml:space="preserve">Adición y prorroga No 1al contrato CPS-176-2018, cuyo objeto es: ¿PRESTAR LOS SERVICIOS DE MONITOREO VEHICULAR INTEGRAL POR GPS PARA LOS VEHÍCULOS DE PROPIEDAD O TENENCIA DEL FONDO DE DESARROLLO LOCAL DE SUMAPAZ¿. DE ACUERDO A LA SOLICITUD A LA ALCALDESA COMO ORDENADORA DEL GASTO.</t>
  </si>
  <si>
    <t xml:space="preserve">901351185-8</t>
  </si>
  <si>
    <t xml:space="preserve">COP-177-2019</t>
  </si>
  <si>
    <t xml:space="preserve">FDLS-LP-188-2019</t>
  </si>
  <si>
    <t xml:space="preserve">REALIZAR EL DIAGNOSTICO, DEMOLICION, CONSTRUCCION, MANTENIMIENTO Y REPARACIONES LOCATIVAS DE LOS SALONES COMUNALES Y/O EQUIPAMIENTOS COMUNITARIOS POR EL SISTEMA DE PRECIOS FIJOS SIN FORMULA DE REAJUSTE, EN LA LOCALIDAD DE SUMAPAZ, D.C,. LA ALCALDESA LOCAL SE ACOGE AL ÚLTIMO PARRAFO DEL MEMORANDO 20192100558223. POR LO CUAL AUTORIZA LA EXPEDICIÓN DEL CDP COMO ORDENADORA DEL GASTO.</t>
  </si>
  <si>
    <t xml:space="preserve">CONSORCIO SALONES 2019</t>
  </si>
  <si>
    <t xml:space="preserve">COP-178-2019</t>
  </si>
  <si>
    <t xml:space="preserve">FDLS-LP-189-2019</t>
  </si>
  <si>
    <t xml:space="preserve">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 LA ALCALDESA SE ACOGE AL ÚLTIMO PARRAFO DEL MEMORANDO 20192100555503 DEL 17 DE OCTUBRE DE 2019, POR LO CUAL SOLICITA LA SOLICITUD DEL CRP. MEDIANTE MEMORANDO SIN RADICAR</t>
  </si>
  <si>
    <t xml:space="preserve">901350917-8</t>
  </si>
  <si>
    <t xml:space="preserve">CONSORCIO ACUEDUCTOS PARA EL SUMAPAZ</t>
  </si>
  <si>
    <t xml:space="preserve">CCO-179-2019</t>
  </si>
  <si>
    <t xml:space="preserve">FDLS-CMA-191-2019</t>
  </si>
  <si>
    <t xml:space="preserve">REALIZAR LOS ESTUDIOS Y DISEÑOS PARA LA CONSTRUCCIÓN DE LA SEDE ADMINISTRATIVA EN EL CORREGIMIENTO DE SAN JUAN O CORREGIMIENTO DE BETANIA ¿ LOCALIDAD DE SUMAPAZ ¿ DISTRITO CAPITAL. LA ALCALDESA SE ACOGE AL ULTIMO PARRAFO DEL MEMORANDO 20192100533373, POR LO CUAL AUTORIZA EXPEDIR EL CORRESPONDIENTE CDP COMO ORDENADORA DEL GASTO</t>
  </si>
  <si>
    <t xml:space="preserve">901351529-8</t>
  </si>
  <si>
    <t xml:space="preserve">CONSORCIO DISEÑOS 2019</t>
  </si>
  <si>
    <t xml:space="preserve">CIN-180-2019</t>
  </si>
  <si>
    <t xml:space="preserve">FDLS-CMA-197-2019</t>
  </si>
  <si>
    <t xml:space="preserve">REALIZAR LA INTERVENTORÍA TÉCNICA, ADMINISTRATIVA, FINANCIERA, LEGAL AL CONTRATO QUE RESULTE DEL PROCESO LICITATORIO, CUYO OBJETO ES: ¿REALIZAR EL DIAGNOSTICO, DEMOLICION, CONSTRUCCION, MANTENIMIENTO Y REPARACIONES LOCATIVAS DE LOS SALONES COMUNALES Y/O EQUIPAMIENTOS COMUNITARIOS POR EL SISTEMA DE PRECIOS FIJOS SIN FORMULA DE REAJUSTE, EN LA LOCALIDAD DE SUMAPAZ, D.C. LA ALCALDESA SE ACOGE AL ULTIMO PARRAFO DEL MEMORANDO 20192100557843, POR LO CUAL AUTORIZA A EXPEDIR A SOLICITUD DE CDP MEDIANTE MEMORANDO 20197020010063</t>
  </si>
  <si>
    <t xml:space="preserve">901351433-1</t>
  </si>
  <si>
    <t xml:space="preserve">CONSORCIO MAJOPE</t>
  </si>
  <si>
    <t xml:space="preserve">CIN-181-2019</t>
  </si>
  <si>
    <t xml:space="preserve">FDLS-CMA-196-2019</t>
  </si>
  <si>
    <t xml:space="preserve">REALIZAR LA INTERVENTORÍA TÉCNICA, ADMINISTRATIVA, FINANCIERA, AMBIENTAL, SOCIAL, SISO Y JURÍDICA AL CONTRATO QUE RESULTE DEL PROCESO LICITATORIO, CUYO OBJETO ES: REALIZAR POR EL SISTEMA DE PRECIOS UNITARIOS FIJOS SIN FORMULA DE REAJUSTE Y A MONTO AGOTABLE, EL RECONOCIMIENTO, VERIFICACIÓN Y DIAGNÓSTICOS ASI COMO LAS OBRAS DE MANTENIMIENTO REQUERIDAS PARA LA ADECUACIÓN, REHABILITACIÓN Y FUNCIONAMIENTO DE LOS SISTEMAS DE ACUEDUCTOS VEREDALES EN LA LOCALIDAD DE SUMAPAZ. LA ALCALDESA SE ACOGE A LO ESTIPULADO EN EL MEMORANDO 20192100568373 EN SU ULTIMO PARRAFO POR LO CUAL SOLICITA EL CRP A TRAVÉS DE MEMORANDO SIN RADICADO AUTORIZA LA ALCALDESA</t>
  </si>
  <si>
    <t xml:space="preserve">901350924-1</t>
  </si>
  <si>
    <t xml:space="preserve">CONSORCIO ORION 126</t>
  </si>
  <si>
    <t xml:space="preserve">CIN-182-2019</t>
  </si>
  <si>
    <t xml:space="preserve">FDLS-CMA-198-2019</t>
  </si>
  <si>
    <t xml:space="preserve">REALIZAR LA INTERVENTORIA TECNICA, ADMINISTRATIVA, FINANCIERA, AMBIENTAL, SOCIAL Y JURIDICA AL CONTRATO DE ESTUDIOS Y DISEÑOS PARA LA CONSTRUCCIÓN DE LA SEDE ADMINISTRATIVA EN EL CORREGIMIENTO DE SAN JUAN O CORREGIMIENTO DE BETANIA ¿ LOCALIDAD DE SUMAPAZ  DISTRITO CAPITAL.LA ALCALDESA SE ACOGE AL ULTIMO PARRAFO DEL MEMORANDO 20192100566873, POR LO CUAL SOLICITA EL CRP MEDIANTE MEMORANDO SIN RADICAR AUTORIZADO POR LA ALCALDESA</t>
  </si>
  <si>
    <t xml:space="preserve">900283049-9</t>
  </si>
  <si>
    <t xml:space="preserve">IA INGENIERIA Y ARQUITECTURA DE COLOMBIA S.A.S.</t>
  </si>
  <si>
    <t xml:space="preserve">CIN-183-2019</t>
  </si>
  <si>
    <t xml:space="preserve">FDLS-SAMC-066-2018</t>
  </si>
  <si>
    <t xml:space="preserve">Realizar la interventoría técnica, administrativa, financiera, jurídica y ambiental al contrato que deriva el proceso FDLS-SAMC-190-2019, cuyo objeto es: "Prestar los servicios para la organización, coordinación y ejecución de la tercera fase de la Escuelas de Formación Artística y Cultural de Sumapaz¿ (EFACS III).Se expide a solicitud de la alcaldesa Local mediante memorando 20197020013243</t>
  </si>
  <si>
    <t xml:space="preserve">Acuerdo marco de precios </t>
  </si>
  <si>
    <t xml:space="preserve">Contratar la prestación del servicio integral de aseo y cafetería que incluya personal, maquinaria, elementos e insumos para la sede administrativa de la Alcaldía Local de Sumapaz y las corregidurías de Nazareth, Betania y San Juan. Adición Orden de Compra N. 34075 de 2018.</t>
  </si>
  <si>
    <t xml:space="preserve">860067479-2</t>
  </si>
  <si>
    <t xml:space="preserve">SERVIASEO S.A.</t>
  </si>
  <si>
    <t xml:space="preserve">05/08/019</t>
  </si>
  <si>
    <t xml:space="preserve">SUMINISTRO DE COMBUSTIBLE PARA LOS VEHÍCULOS LIVIANOS DE PROPIEDAD Y/O TENENCIA DEL FONDO DE DESARROLLO LOCAL DE SUMAPAZ</t>
  </si>
  <si>
    <t xml:space="preserve">830095213-0</t>
  </si>
  <si>
    <t xml:space="preserve">ORGANIZACION TERPEL S A</t>
  </si>
  <si>
    <t xml:space="preserve">ADQUISICION DE LICENCIAS DE MICROSOFT OFFICE 365 E3 POR SUSCRIPCION ANUAL PARA LOS EQUIPOS DEL FDLS</t>
  </si>
  <si>
    <t xml:space="preserve">Funcionamiento</t>
  </si>
  <si>
    <t xml:space="preserve">0002-</t>
  </si>
  <si>
    <t xml:space="preserve">UT SOLUCIONES MICROSOFT 2017</t>
  </si>
  <si>
    <t xml:space="preserve">Contratar la compra de papelería, útiles de oficina con destino a las diferentes dependencias del Fondo de Desarrollo Local de Sumapaz a través de Contratación con Gran Almacén en la TVEC.</t>
  </si>
  <si>
    <t xml:space="preserve">830037946-3</t>
  </si>
  <si>
    <t xml:space="preserve">PANAMERICANA LIBRERIA Y PAPELERIA S A</t>
  </si>
  <si>
    <t xml:space="preserve">10/07/219</t>
  </si>
  <si>
    <t xml:space="preserve">Contratar la prestación del servicio integral de aseo y cafetería que incluya personal, maquinaria, elementos e insumos para la sede administrativa de la Alcaldía Local de Sumapaz y las Corregidurías de Nazareth, Betania y San Juan. Se expide a solicitud de la Alcaldesa</t>
  </si>
  <si>
    <t xml:space="preserve">SUMINISTRO y TRANSPORTE DE COMBUSTIBLE PARA LA MAQUINARIA PESADA Y VOLQUETAS DE PROPIEDAD Y/O TENENCIA DEL FONDO DE DESARROLLO LOCAL DE SUMAPAZ</t>
  </si>
  <si>
    <t xml:space="preserve">900459737-5</t>
  </si>
  <si>
    <t xml:space="preserve">GRUPO EDS AUTOGAS S.A.S.</t>
  </si>
  <si>
    <t xml:space="preserve">ADQUIRIR TRES (3) IMPRESORAS MULTIFUNCIONALES PARA LOS PORTALES INTERACTIVOS DE LA LOCALIDAD DE SUMAPAZ</t>
  </si>
  <si>
    <t xml:space="preserve">900,276,997-7</t>
  </si>
  <si>
    <t xml:space="preserve">CYSNUS SAS</t>
  </si>
  <si>
    <t xml:space="preserve">ADQUISICION DE PLOTTER PARA LA OFICINA DE PRENSA DE LA ALCALDIA LOCAL DE SUMAPAZ </t>
  </si>
  <si>
    <t xml:space="preserve">0006-</t>
  </si>
  <si>
    <t xml:space="preserve">CYSNUS S.A.S</t>
  </si>
  <si>
    <t xml:space="preserve">Compraventa de bienes inmuebles</t>
  </si>
  <si>
    <t xml:space="preserve">ADQUIRIR A TITULO DE COMPRA VENTA DOS (2) VOLQUETAS DOBLE TROQUE PARA EL FONDO DE DESARROLLO LOCAL DE SUMAPAZ. TIENE AVAL DE LA UNIDAD DE MANTENIMIENTO VIAL MEDIANTE RADICADO 20191300042951, POR LO CUAL LA ALCALDESA AUTORIZA MEDIANTE RADICADO 20197020012993 PARA EXPEDIR EL CRP</t>
  </si>
  <si>
    <t xml:space="preserve">890903024-1</t>
  </si>
  <si>
    <t xml:space="preserve">COMERCIAL INTERNACIONAL DE EQUIPOS Y MAQUINARIA S.A.S.</t>
  </si>
  <si>
    <t xml:space="preserve">ADQUISICIÓN DE COMPUTADORES CON DESTINO A LOS COLEGIOS DEL DISTRITO CAPITAL, NIVEL CENTRAL Y LOCAL CONFORME A LAS NECESIDADES EVIDENCIADAS POR LA SECRETARÍA DE EDUCACIÓN DEL DISTRITO LAS CUALES FUERON CONCERTADAS Y ACEPTADAS POR LOS FONDOS DE DESARROLLO LOCAL PARTICIPANTES EN EL CONVENIO INTERADMINISTRATIVO DE COFINANCIACIÓN NO. 1999 DE 2019</t>
  </si>
  <si>
    <t xml:space="preserve">Calidad educativa para todos</t>
  </si>
  <si>
    <t xml:space="preserve">830110570-1</t>
  </si>
  <si>
    <t xml:space="preserve">NEX COMPUTER SAS</t>
  </si>
  <si>
    <t xml:space="preserve">FDLS-MC-002-2018</t>
  </si>
  <si>
    <t xml:space="preserve">REEMPLAZA EL CDP 469 y CRP 596 DE 2018 CON OBJETO:"ADICIÓN AL CONTRATO 77 DE 2018 CON OBJETO,"PRESTAR EL SERVICIO DE AVITUALLAMIENTO (ALIMENTACIÓN) PARA LA REALIZACIÓN DE EVENTOS Y/O ACTIVIDADES DE GESTIÓN, PROMOCIÓN Y PARTICIPACIÓN"</t>
  </si>
  <si>
    <t xml:space="preserve">51.864.107-2</t>
  </si>
  <si>
    <t xml:space="preserve">LIDIA  SANABRIA LOPEZ</t>
  </si>
  <si>
    <t xml:space="preserve">REEMPLAZA EL CDP 445  Y CRP 588 DE 2018 POR CONSTITUCION DE OBLIGACION POR PAGAR CON OBJETO: "PRESTAR EL SERVICIO DE MANTENIMIENTO PREVENTIVO, Y CORRECTIVO DE LOS VEHÍCULOS LIVIANOS DE PROPIEDAD, GUARDA O TENENCIA DEL FONDO DE DESARROLLO LOCAL DE SUMAPAZ CON SUMINISTRO DE REPUESTOS ORIGINALES, INSUMOS Y MANO DE OBRA"</t>
  </si>
  <si>
    <t xml:space="preserve">FDLS-SAMC-100-2018</t>
  </si>
  <si>
    <t xml:space="preserve">REEMPLAZA EL CDP 481 y CRP 661 DE 2018 CON OBJETO:" PRESTAR EL SERVICIO DE TRANSPORTE TERRESTRE CON EL FIN DE ATENDER LOS DIFERENTES EVENTOS INSTITUCIONALES PROGRAMADOS POR LA ADMINISTRACIÓN LOCAL, EVENTOS Y ACTIVIDADES DE PROMOCIÓN Y PARTICIPACIÓN"</t>
  </si>
  <si>
    <t xml:space="preserve">830092628-1</t>
  </si>
  <si>
    <t xml:space="preserve">CARS TURISMO LTDA.</t>
  </si>
  <si>
    <t xml:space="preserve">4002-2011</t>
  </si>
  <si>
    <t xml:space="preserve">Convenios de apoyo y/o convenios de asociación </t>
  </si>
  <si>
    <t xml:space="preserve">GASTO APOYO ECONOMICO SUBSIDIO TIPO C PARA LA VIGENCIA FEBRERO 2019 A ENERO 2020 RESOLUCION No. 001 DE 2019 POR DOCE MESES</t>
  </si>
  <si>
    <t xml:space="preserve">CAJA DE COMPENSACION FAMILIAR - COMPENSAR</t>
  </si>
  <si>
    <t xml:space="preserve">COSTOS OPERATIVOS APOYO ECONOMICO SUBSIDICO TIPO C PARA LA VIGENCIA FEBRERO 2019 A ENERO 2020 RESOLUCION 002 DE 2019 GASTO OPERATIVO.</t>
  </si>
  <si>
    <t xml:space="preserve">Otros gastos</t>
  </si>
  <si>
    <t xml:space="preserve">PAGO DE HONORARIOS EDILES DE LA LOCALIDAD DE SUMAPAZ CORRESPONDIENTE A 2019.</t>
  </si>
  <si>
    <t xml:space="preserve">JUNTAADMINISTRADORA LOCAL</t>
  </si>
  <si>
    <t xml:space="preserve">PAGO SEGURIDAD SOCIAL DE LOS CONDUCTORES DE LA LOCALIDAD DE SUMAPAZ CORRESPONDIENTE A 2019.</t>
  </si>
  <si>
    <t xml:space="preserve">POSITIVA COMPAÑIA DE SEGUROS SA</t>
  </si>
  <si>
    <t xml:space="preserve">PAGO SEGURIDAD SOCIAL DE LOS EDILES DE LA LOCALIDAD DE SUMAPAZ CORRESPONDIENTE A 2019.</t>
  </si>
  <si>
    <t xml:space="preserve">PAGOS SERVICIOS PÚBLICOS</t>
  </si>
  <si>
    <t xml:space="preserve">TOTALES</t>
  </si>
  <si>
    <t xml:space="preserve">OBSERVACIONES INICIALES</t>
  </si>
  <si>
    <t xml:space="preserve">Recomendamos leer cuidadosamente y poner en práctica las instrucciones que se explican en este instructivo. De la calidad de la información que se registre, depende en gran medida la calidad del informe de rendición de cuentas de la Gestión Contractual que presenta el Alcalde Mayor, consolidado por la Veeduría Distrital.</t>
  </si>
  <si>
    <t xml:space="preserve">La base en Excel a diligenciar es inmodificable, debe utilizar versión Excel 2010 o posteriores, la versión 2007 no habilita los macros.  La base no permite que se incluyan columnas con otro tipo de información que la Veeduría Distrital no está solicitando o que se cambie el formato de celda establecido. Tenga en cuenta que muchas celdas están bloqueadas y/o solo permiten el registro de una información determinada.</t>
  </si>
  <si>
    <t xml:space="preserve">La información que se registre en la base, debe coincidir con los reportes realizados en PREDIS y en el SECOP</t>
  </si>
  <si>
    <t xml:space="preserve">Diligencie la totalidad de celdas.</t>
  </si>
  <si>
    <r>
      <rPr>
        <sz val="10"/>
        <color rgb="FF000000"/>
        <rFont val="Times New Roman"/>
        <family val="1"/>
        <charset val="1"/>
      </rPr>
      <t xml:space="preserve">Para insertar una o varias filas, haga click  en el opción</t>
    </r>
    <r>
      <rPr>
        <i val="true"/>
        <sz val="10"/>
        <color rgb="FF000000"/>
        <rFont val="Times New Roman"/>
        <family val="1"/>
        <charset val="1"/>
      </rPr>
      <t xml:space="preserve"> Insertar Filas</t>
    </r>
    <r>
      <rPr>
        <sz val="10"/>
        <color rgb="FF000000"/>
        <rFont val="Times New Roman"/>
        <family val="1"/>
        <charset val="1"/>
      </rPr>
      <t xml:space="preserve"> y digite el número de filas a insertar. Si usted no sigue este procedimiento las filas que copie no tomaran el formato de las filas anteriores.</t>
    </r>
  </si>
  <si>
    <t xml:space="preserve">Si requiere inserte una o varias filas realícelo despues de la fila A15 y antes de la fila de Totales para que tomen el formato de las filas anteriores.</t>
  </si>
  <si>
    <t xml:space="preserve">En primer lugar diligencie toda la información correspondiente a los contratos suscritos con cargo a la vigencia 2019.</t>
  </si>
  <si>
    <t xml:space="preserve">Una vez incluidos todos los contratos de la vigencia 2019, a continuación diligencie el formato completo con la información correspondiente a las adiciones efectuadas con cargo a la vigencia 2019 de contratos suscritos en vigencias anteriores. La información general del contrato como: modalidad de selección, tipología contractual, objeto, entre otros, debe corresponder a la información del contrato adicionado o modificado. Respecto al valor solo se diligencia el valor en la columna adiciòn, es decir la columna de valor inicial debe quedar en blanco. No olvide registrar el nùmero de adiciones realizadas, en la columna correspondiente.</t>
  </si>
  <si>
    <t xml:space="preserve">En caso de haber realizado apropiaciones presupuestales en la vigencia a través de resoluciones, caja menor, honorarios ediles, servicios públicos, debe relacionar dicha información en una sola fila al final de la base, indicando de que se trata la apropiación y número de proyecto si hay lugar a ello. En el tipo de contrato se registra Otros gastos.</t>
  </si>
  <si>
    <t xml:space="preserve">ENCABEZADO DEL FORMATO</t>
  </si>
  <si>
    <t xml:space="preserve">Entidad</t>
  </si>
  <si>
    <t xml:space="preserve">Indique el nombre completo de la Entidad.</t>
  </si>
  <si>
    <t xml:space="preserve">Sector</t>
  </si>
  <si>
    <t xml:space="preserve">Relacione el sector al cual pertenece la Entidad.</t>
  </si>
  <si>
    <t xml:space="preserve">Presupuesto Disponible Inversión Directa</t>
  </si>
  <si>
    <t xml:space="preserve">Indique el valor total del presupuesto disponible de inversión directa, de acuerdo con el PREDIS, a 31 de diciembre de 2019.</t>
  </si>
  <si>
    <t xml:space="preserve">Presupuesto Comprometido de Inversión Directa </t>
  </si>
  <si>
    <t xml:space="preserve">Escriba el valor total del presupuesto comprometido de inversión directa, de acuerdo con el PREDIS a 31 de diciembre de 2019.</t>
  </si>
  <si>
    <t xml:space="preserve">Presupuesto Disponible Funcionamiento</t>
  </si>
  <si>
    <t xml:space="preserve">Indique el valor total del presupuesto de funcionamiento disponible, de acuerdo con el PREDIS a 31 de diciembre de 2019.</t>
  </si>
  <si>
    <t xml:space="preserve">Presupuesto Comprometido funcionamiento </t>
  </si>
  <si>
    <t xml:space="preserve">Escriba el monto del presupuesto de funcionamiento, comprometido mediante contratos, de acuerdo con el PREDIS a 31 de diciembre de 2019.</t>
  </si>
  <si>
    <t xml:space="preserve">Presupuesto Disponible Operación</t>
  </si>
  <si>
    <t xml:space="preserve">Coloque el monto del presupuesto de operación disponible, de acuerdo con el PREDIS, a 31 de diciembre de 2019. Los gastos de operación corresponden solamente a aquellas entidades de régimen de contratación  privado.</t>
  </si>
  <si>
    <t xml:space="preserve">Presupuesto Comprometido operación mediante contratos</t>
  </si>
  <si>
    <t xml:space="preserve">Escriba el monto del presupuesto de operación comprometido mediante contratos a 31 de diciembre de 2019.</t>
  </si>
  <si>
    <t xml:space="preserve">Nombre de quien diligencia el formato:</t>
  </si>
  <si>
    <t xml:space="preserve">Indique el nombre completo, cargo, número de teléfono con extensión y correo electrónico del profesional que diligencia el formato y que posteriormente realizará los ajustes y aclaraciones a que haya lugar por solicitud de la Veeduría Distrital.</t>
  </si>
  <si>
    <t xml:space="preserve">1- INFORMACIÓN GENERAL</t>
  </si>
  <si>
    <t xml:space="preserve">Número de Contrato</t>
  </si>
  <si>
    <t xml:space="preserve">En estricto orden consecutivo registre el número del contrato, sin incluir los contratos que fueron anulados.</t>
  </si>
  <si>
    <t xml:space="preserve">Una vez terminado el registro de los contratos con cargo a la vigencia 2019, en las siguientes filas registre la información correspondiente a las adiciones efectuadas con cargo a la vigencia 2019 de contratos suscritos en vigencias anteriores, especificando el año de suscripción en la columna dos.</t>
  </si>
  <si>
    <t xml:space="preserve">Registre el año de celebración del contrato.</t>
  </si>
  <si>
    <t xml:space="preserve">Número de proceso en el SECOP</t>
  </si>
  <si>
    <t xml:space="preserve">Relacione el número de proceso con el cual se encuentra publicado el contrato en el SECOP. Ejemplo IDU-CMA-DTDP-240-2019</t>
  </si>
  <si>
    <t xml:space="preserve">Tipo de Contrato</t>
  </si>
  <si>
    <t xml:space="preserve">En esta columna seleccione de la lista el tipo de contrato que corresponde al contrato suscrito. El formato no permite incluir tipo de contratos diferentes a los señaladas en la lista desplegable.  </t>
  </si>
  <si>
    <t xml:space="preserve">Para las adiciones a contratos de años anteriores se debe diligenciar el tipo del contrato adicionado o modificado.</t>
  </si>
  <si>
    <t xml:space="preserve">Obra </t>
  </si>
  <si>
    <t xml:space="preserve">Son contratos de obra los que celebren las entidades estatales para la construcción, mantenimiento, instalación y, en general, para la realización de cualquier otro trabajo material sobre bienes inmuebles, cualquiera que sea la modalidad de ejecución y pago. Numeral 1 del Artículo 32 de la Ley 80 de 1993. </t>
  </si>
  <si>
    <t xml:space="preserve">Aquellos que celebran las entidades estatales, referidos a los estudios necesarios para la ejecución de proyectos de inversión, de diagnósticos, prefactibilidad o factibilidad para programas o proyectos específicos, así como a las asesorías técnicas de coordinación, control y supervisión. Numeral 2 del Artículo 32 de la Ley 80 de 1993. </t>
  </si>
  <si>
    <t xml:space="preserve">Son también  contratos de consultoría los que tienen por objeto la Interventoría, asesoría, gerencia de obras o de proyectos, dirección, programación y la ejecución de diseños, planos, anteproyectos y proyectos. Numeral 2 del Artículo 32 de la Ley 80 de 1993.</t>
  </si>
  <si>
    <t xml:space="preserve">El contrato de Interventoría tiene por objeto la  supervisión, seguimiento y vigilancia a la ejecución material de un contrato principal.</t>
  </si>
  <si>
    <t xml:space="preserve">Contrato de Prestación de servicios</t>
  </si>
  <si>
    <t xml:space="preserve">Son contratos de prestación de servicios los que celebren las entidades estatales para desarrollar actividades relacionadas con la administración o funcionamiento de la entidad. Numeral 3 del Artículo 32 de la Ley 80 de 1993.</t>
  </si>
  <si>
    <t xml:space="preserve">Contrato de Prestación de servicios profesionales y de apoyo a la gestión</t>
  </si>
  <si>
    <t xml:space="preserve">Corresponden a aquellos de naturaleza intelectual diferentes a los de consultoría que se derivan del cumplimiento de las funciones de la entidad estatal; así como los relacionados con actividades operativas, logísticas, o asistenciales. Art. 2.2.1.2.1.4.9, Decreto 1082 de 2015</t>
  </si>
  <si>
    <t xml:space="preserve">Son aquellos contratos donde se transfiere el dominio de un bien mueble (aquellos susceptibles de ser trasladadas de un lugar a otro sin alterar ni su forma ni su esencia, tal es el caso del mobiliario y equipo de oficina, maquinaria, automóviles, etc.), cuya ejecución se agota de manera instantánea. Artículo 660, Código Civil.</t>
  </si>
  <si>
    <t xml:space="preserve">Son aquellos contratos donde se transfiere el dominio de un bien inmueble (todos aquellos bienes considerados bienes raíces, por tener de común la circunstancia de estar íntimamente ligados al suelo, unidos de modo inseparable, física o jurídicamente, al terreno). Artículo 656, Código Civil.</t>
  </si>
  <si>
    <t xml:space="preserve">Arrendamiento de bienes muebles</t>
  </si>
  <si>
    <t xml:space="preserve">Es un contrato que tiene por objeto, conceder el uso y goce de un bien mueble a cambio de un precio determinado.  Artículo 1974 Código Civil.</t>
  </si>
  <si>
    <t xml:space="preserve">Es un contrato que tiene por objeto, conceder el uso y goce de un bien inmueble a cambio de un precio determinado.  Artículo 2.2.1.2.1.4.11 Decreto 1082 de 2015</t>
  </si>
  <si>
    <t xml:space="preserve">El seguro es un contrato, en virtud del cual una persona jurídica llamada asegurador, asume, a cambio de una prima, un riesgo que le es trasladado por una persona natural o jurídica llamado tomador y en el cual éste tiene un interés asegurable, con el fin de indemnizarlo, en el evento de que ocurra la realización del riesgo amparado. de conformidad con el Título V, del Libro Cuarto del Código de Comercio </t>
  </si>
  <si>
    <t xml:space="preserve">El suministro es el contrato por el cual una parte se obliga, a cambio de una contraprestación, a cumplir en favor de otra, en forma independiente, prestaciones periódicas o continuadas de cosas o servicios. Artículo 968, Código de Comercio</t>
  </si>
  <si>
    <t xml:space="preserve">Empréstitos</t>
  </si>
  <si>
    <r>
      <rPr>
        <sz val="10"/>
        <color rgb="FF000000"/>
        <rFont val="Times New Roman"/>
        <family val="1"/>
        <charset val="1"/>
      </rPr>
      <t xml:space="preserve">Son contratos de empréstito los que tienen por objeto proveer a la entidad estatal contratante de recursos en moneda nacional o extranjera con plazo para su pago. Artículo 7,  Decreto 2681 de 1996.</t>
    </r>
    <r>
      <rPr>
        <sz val="11"/>
        <color rgb="FF000000"/>
        <rFont val="Arial"/>
        <family val="2"/>
        <charset val="1"/>
      </rPr>
      <t xml:space="preserve"> </t>
    </r>
  </si>
  <si>
    <t xml:space="preserve">Fiducia mercantil o encargo fiduciario</t>
  </si>
  <si>
    <t xml:space="preserve">Son contratos que tienen por objeto la administración o el manejo de los recursos vinculados a los contratos que tales entidades celebren. Numeral 5 de Articulo 32 de la Ley 80 de 1993.</t>
  </si>
  <si>
    <t xml:space="preserve">Concesión</t>
  </si>
  <si>
    <t xml:space="preserve">Este contrato tiene por objeto otorgar a una persona llamada CONCESIONARIO  la prestación, operación, explotación, organización o gestión, total o parcial, de un servicio público, o la construcción, explotación o conservación total o parcial, de una obra o bien destinados al servicio o uso público, así como todas aquellas actividades necesarias para la adecuada prestación o funcionamiento de la obra o servicio por cuenta y riesgo del CONCESIONARIO, y bajo la vigilancia y control de la entidad concedente, a cambio de una remuneración que puede consistir en derechos, tarifas, tasas, valorización, o en la participación que se le otorgue en la explotación del bien, obra o servicio, o en una suma periódica, única o porcentual, y en general, en cualquier otra modalidad de contraprestación que las partes acuerden. Numeral 4 del Artículo 32 de la Ley 80 de 1993 </t>
  </si>
  <si>
    <t xml:space="preserve">Convenios de cooperación</t>
  </si>
  <si>
    <t xml:space="preserve">Son aquellos mediante los cuales se formaliza la asistencia, ayuda, auxilio, soporte o colaboración entre entidades de una misma nación, de distintos países o por parte de organizaciones internacionales de naturaleza pública o privada a favor de entidades públicas. Artículo 20 de la ley 1150</t>
  </si>
  <si>
    <t xml:space="preserve">Convenios/Contratos interadministrativos</t>
  </si>
  <si>
    <t xml:space="preserve">El convenio interadministrativo es el negocio jurídico en el cual están presentes dos entidades públicas en desarrollo de relaciones interadministrativas cuyo objeto es coordinar, cooperar, colaborar o distribuir competencias en la realización de funciones administrativas de interés común a los sujetos negóciales. Artículo 95 de la ley 489 de 1998.</t>
  </si>
  <si>
    <t xml:space="preserve">Convenios de Apoyo y/o Convenios de Asociación</t>
  </si>
  <si>
    <t xml:space="preserve">Los contratos que en desarrollo de lo dispuesto en el segundo inciso del artículo 355 de la Constitución Política celebren la Nación, los Departamentos, Distritos y Municipios con entidades privadas sin ánimo de lucro y de reconocida idoneidad, con el propósito de impulsar programas y actividades de interés público.  Reglamentado mediante Decreto 92 de 2017</t>
  </si>
  <si>
    <t xml:space="preserve">Asociaciones Público Privadas</t>
  </si>
  <si>
    <t xml:space="preserve">Los contratos con personas naturales o jurídicas que se celebran en desarrollo de lo dispuesto en el Decreto 1508 de 2012.</t>
  </si>
  <si>
    <t xml:space="preserve">Otros</t>
  </si>
  <si>
    <t xml:space="preserve">Los demás tipos de contratos que no se encuentren definidos en las anteriores tipologías.</t>
  </si>
  <si>
    <t xml:space="preserve">Incluye los gastos no contractuales, estos se registran al final de la base, no cuentan con nùmero de contrato, tipo, proceso o modalidad.  Estos gastos en los que no media un acuerdo de voluntades, en caso de ser del rubro de inversiòn, se deben discriminar por programa y proyecto. En el caso de ser del rubro de funcionamiento no requieren ser discriminados.</t>
  </si>
  <si>
    <t xml:space="preserve">Al ubicarse en la celda, se despliega una lista de modalidades de selección, de las cuales debe seleccionar la indicada. El formato no permite incluir modalidades diferentes a las señaladas en la lista desplegable.  </t>
  </si>
  <si>
    <t xml:space="preserve">Para las adiciones a contratos de años anteriores se debe diligenciar la modalidad de selección del contrato adicionado o modificado</t>
  </si>
  <si>
    <t xml:space="preserve">La modalidad regimen especial se refiere a todos los contratos realizados en cumplimiento del Decreto 092 de 2017, convenios de asociaciòn con ESAL. Regimen Privado es para todas aquellas entidades, que no se rigen por el Estatuto General de Contrataciòn, para el caso, en estas entidades todos sus contratos deben ser identificados con esta modalidad.</t>
  </si>
  <si>
    <t xml:space="preserve">Esta columna solo se habilita y debe ser diligenciada, para las modalidades de selección abreviada y contratación directa. Al ubicarse en la celda, se despliega una lista de procedimientos o causales, de las cuales debe seleccionar la indicada. El formato no permite incluir procedimientos o causales diferentes a las señaladas en la lista desplegable.  </t>
  </si>
  <si>
    <t xml:space="preserve">Registre el objeto del contrato.</t>
  </si>
  <si>
    <t xml:space="preserve">Afectación </t>
  </si>
  <si>
    <t xml:space="preserve">Registre la afectación según la clasificación de cuentas del presupuesto de gastos. Funcionamiento, Inversión y Operación, esta última aplica únicamente para entidades de régimen privado. La celda solamente permite registrar estas tres opciones.</t>
  </si>
  <si>
    <t xml:space="preserve">Si en la columna anterior “Afectación”,  indicó funcionamiento u operación deje en blanco el número de programa, es decir esta columna solamente aplica para gastos de Inversión.</t>
  </si>
  <si>
    <t xml:space="preserve">Identifíquelo de acuerdo con el código presupuestal del plan de desarrollo Bogotá Mejor Para Todos. Si un mismo contrato afecta más de un código presupuestal discrimine el contrato por cada código que afecte en filas separadas. Si se registra el número del programa (de 1 a 45), automáticamente en la columna j y k se despliega el nombre del programa y el eje o pilar según corresponda.</t>
  </si>
  <si>
    <t xml:space="preserve">Indique el código presupuestal con el que se identifica el proyecto. Si un mismo contrato afecta más de un proyecto, discriminar el contrato por cada proyecto que afecte en filas separadas.</t>
  </si>
  <si>
    <t xml:space="preserve">Número de Identificación del contratista</t>
  </si>
  <si>
    <t xml:space="preserve">Indicar el número de identificación del contratista persona natural o jurídica con quien se suscribió el contrato, con digito de verificación (DV), el formato de celda no permite guiones, puntos o comas, solo números. </t>
  </si>
  <si>
    <t xml:space="preserve">Nombre del Contratista</t>
  </si>
  <si>
    <t xml:space="preserve">Indicar el nombre del contratista, persona natural o jurídica.</t>
  </si>
  <si>
    <t xml:space="preserve">2- INFORMACIÓN FINANCIERA</t>
  </si>
  <si>
    <t xml:space="preserve">Valor Inicial </t>
  </si>
  <si>
    <t xml:space="preserve">Registre el valor inicial del contrato con cargo a la vigencia 2019, el formato de celda no permite guiones, puntos, comas o texto escrito. Esta columna solo debe contener información numérica.</t>
  </si>
  <si>
    <t xml:space="preserve">En el caso de adiciones a contratos de años anteriores,  no diligencie esta columna, solamente la columna 15 "Adiciones" </t>
  </si>
  <si>
    <t xml:space="preserve">Excluya las reservas de apropiación y cuentas por pagar.</t>
  </si>
  <si>
    <t xml:space="preserve">Número de reducciones </t>
  </si>
  <si>
    <t xml:space="preserve">Diligencie esta columna solo en el caso de reducciones, reintegros, liberaciones, saldos a favor o cualquier factor que disminuya el valor de los contratos con cargo a la vigencia.</t>
  </si>
  <si>
    <t xml:space="preserve">Registre en esta celda la cantidad de reducciones que se realizaron al contrato.</t>
  </si>
  <si>
    <t xml:space="preserve">Registre el valor total de las reducciones que se realizaron al contrato, el formato de celda no permite guiones, puntos, comas o texto escrito. Esta columna solo debe contener información numérica.</t>
  </si>
  <si>
    <t xml:space="preserve">Número de adiciones </t>
  </si>
  <si>
    <t xml:space="preserve">Diligencie esta columna solo en el caso de adiciones al valor inicial que aumenten el valor del contrato con cargo a la vigencia.</t>
  </si>
  <si>
    <t xml:space="preserve">Registre en esta celda el número de adiciones que se realizaron al contrato.</t>
  </si>
  <si>
    <t xml:space="preserve">Valor total de adiciones</t>
  </si>
  <si>
    <t xml:space="preserve">Registre el valor total de las adiciones que se realizaron al contrato,  el formato de celda no permite guiones, puntos, comas o texto escrito. Esta columna solo debe contener información numérica.</t>
  </si>
  <si>
    <t xml:space="preserve">Valor Final</t>
  </si>
  <si>
    <t xml:space="preserve">Esta columna se encuentra formulada y bloqueada, sí el valor final no coincide, es porque están mal diligenciadas las columnas valor inicial, valor de reducciones y/o valor de adiciones. En tal caso se debe verificar dicha información.</t>
  </si>
  <si>
    <t xml:space="preserve">La sumatoria de la columna 16 (valor final) para los contratos de Inversión Directa, según el programa del Plan de Desarrollo, deberá coincidir con el rubro registrado en el encabezado 4, Presupuesto comprometido de inversión según PREDIS, este valor debe coincidir a la vez con los informes de ejecución presupuestal del PREDIS.  </t>
  </si>
  <si>
    <t xml:space="preserve">Si los valores no coinciden debe especificarse al final del formato en qué está representada la diferencia Otros gastos(discriminando los conceptos por Programa y Proyecto de inversión), con sus respectivos valores.</t>
  </si>
  <si>
    <t xml:space="preserve">Las bases donde dichos valores no coincidan serán devueltas por la Veeduría Distrital a cada entidad para los respectivos ajustes.</t>
  </si>
  <si>
    <t xml:space="preserve">Giros</t>
  </si>
  <si>
    <t xml:space="preserve">3- PLAZOS</t>
  </si>
  <si>
    <t xml:space="preserve">Fecha de Suscripción</t>
  </si>
  <si>
    <t xml:space="preserve">Relacionar la fecha en que se suscribió el contrato original. La celda solo admite el formato Día/Mes/Año así  17/02/2019.</t>
  </si>
  <si>
    <t xml:space="preserve">Para las adiciones a contratos de años anteriores se debe registrar en esta columna la fecha de suscripción de la adición en la vigencia 2019.</t>
  </si>
  <si>
    <t xml:space="preserve">Fecha de inicio</t>
  </si>
  <si>
    <t xml:space="preserve">Indicar la fecha de inicio del contrato. Para las adiciones a contratos de años anteriores se debe diligenciar la fecha de inicio de la adición en la vigencia 2019. La celda solo admite el formato Día/Mes/Año así  13/03/2019.</t>
  </si>
  <si>
    <t xml:space="preserve">Fecha de terminación</t>
  </si>
  <si>
    <t xml:space="preserve">Indicar la fecha efectiva de terminación del contrato. La celda solo admite el formato Día/Mes/Año así  15/02/2019.</t>
  </si>
  <si>
    <t xml:space="preserve">Esta columna contiene el plazo inicial del contrato con el número total de días a ejecutar (sólo número de días, no mes, no texto).</t>
  </si>
  <si>
    <t xml:space="preserve">Prórroga en días</t>
  </si>
  <si>
    <t xml:space="preserve">En caso de presentarse este evento, indicar en días, el tiempo por el cual se prorrogó el contrato a partir de la fecha inicial de terminación (sólo número de días, no mes, no texto).</t>
  </si>
  <si>
    <t xml:space="preserve">4- ESTADO A 31 DE DICIEMBRE DE 2019</t>
  </si>
  <si>
    <t xml:space="preserve">Estado</t>
  </si>
  <si>
    <t xml:space="preserve">Marque con una X en la respectiva columna si el contrato se encuentra Anulado, Por Iniciar, En Ejecución, Terminado o Liquidado.</t>
  </si>
  <si>
    <t xml:space="preserve">% Avance y/o cumplimiento</t>
  </si>
  <si>
    <t xml:space="preserve">Indica el porcentaje de avance o de cumplimiento del mismo en términos presupuestales, es decir lo efectivamente pagado al contratista. Si no se ha iniciado la ejecución, él % de avance es 0%. La celda se encuentra formulada y protegida. Es la relación entre el valor de los giros y el valor final del contrato. Si el porcentaje de avance no coincide, se debe revisar los valores que se registraron en estas columnas.  Este porcentaje no debe ser superior al 100%</t>
  </si>
  <si>
    <t xml:space="preserve">Tipo</t>
  </si>
  <si>
    <t xml:space="preserve">afectacion</t>
  </si>
  <si>
    <t xml:space="preserve">Operación</t>
  </si>
  <si>
    <t xml:space="preserve">Régimen privado</t>
  </si>
  <si>
    <t xml:space="preserve">Régimen especial</t>
  </si>
  <si>
    <t xml:space="preserve">Bolsas de productos</t>
  </si>
  <si>
    <t xml:space="preserve">Concesión </t>
  </si>
  <si>
    <t xml:space="preserve">Convenios de cooperacion</t>
  </si>
  <si>
    <t xml:space="preserve">contratacion directa</t>
  </si>
  <si>
    <t xml:space="preserve">Urgencia manifiesta</t>
  </si>
  <si>
    <t xml:space="preserve">Asociaciones público privadas</t>
  </si>
  <si>
    <t xml:space="preserve">Contratación de empréstitos</t>
  </si>
  <si>
    <t xml:space="preserve">Contratación de bienes y servicios en el sector Defensa y en el Departamento Administrativo de Seguridad, DAS</t>
  </si>
  <si>
    <t xml:space="preserve">Contratos para el desarrollo de actividades científicas y tecnológicas</t>
  </si>
  <si>
    <t xml:space="preserve">Contratos de encargo fiduciario que celebren las entidades territoriales cuando inician el Acuerdo de Reestructuración de Pasivos</t>
  </si>
  <si>
    <t xml:space="preserve">Cuando no exista pluralidad de oferentes en el mercado</t>
  </si>
  <si>
    <t xml:space="preserve">Contratación de bienes y servicios de la Dirección Nacional de Inteligencia (DNI)</t>
  </si>
  <si>
    <t xml:space="preserve">Decreto 92 de 2017</t>
  </si>
  <si>
    <t xml:space="preserve">Código</t>
  </si>
  <si>
    <t xml:space="preserve">Programa - Bogotá Mejor para Todos</t>
  </si>
  <si>
    <t xml:space="preserve">Pilar /Eje</t>
  </si>
  <si>
    <t xml:space="preserve">Prevención y atención de la maternidad y la paternidad tempranas</t>
  </si>
  <si>
    <t xml:space="preserve">Desarrollo integral desde la gestación hasta la adolescencia</t>
  </si>
  <si>
    <t xml:space="preserve">Desarrollo integral para la felicidad y el ejercicio de la ciudadanía</t>
  </si>
  <si>
    <t xml:space="preserve">Inclusión educativa para la equidad</t>
  </si>
  <si>
    <t xml:space="preserve">Acceso con calidad a la educación superior</t>
  </si>
  <si>
    <t xml:space="preserve">Atención integral y eficiente en salud</t>
  </si>
  <si>
    <t xml:space="preserve">Modernización de la infraestructura física y tecnológica en salud</t>
  </si>
  <si>
    <t xml:space="preserve">Mujeres protagonistas, activas y empoderadas en el cierre de brechas de género</t>
  </si>
  <si>
    <t xml:space="preserve">Infraestructura para el desarrollo del hábitat</t>
  </si>
  <si>
    <t xml:space="preserve">Intervenciones integrales del hábitat</t>
  </si>
  <si>
    <t xml:space="preserve">Recuperación, incorporación, vida urbana y control de la ilegalidad</t>
  </si>
  <si>
    <t xml:space="preserve">Integración social para una ciudad de oportunidades</t>
  </si>
  <si>
    <t xml:space="preserve">Fortalecimiento del Sistema de Protección Integral a Mujeres Víctimas de Violencia - SOFIA</t>
  </si>
  <si>
    <t xml:space="preserve">Justicia para todos: consolidación del Sistema Distrital de Justicia</t>
  </si>
  <si>
    <t xml:space="preserve">Bogotá vive los derechos humanos</t>
  </si>
  <si>
    <t xml:space="preserve">Bogotá mejor para las víctimas, la paz y la reconciliación</t>
  </si>
  <si>
    <t xml:space="preserve">Equipo por la educación para el reencuentro, la reconciliación y la paz</t>
  </si>
  <si>
    <t xml:space="preserve">Cambio cultural y construcción del tejido social para la vida</t>
  </si>
  <si>
    <t xml:space="preserve">Información relevante e integral para la planeación territorial</t>
  </si>
  <si>
    <t xml:space="preserve">Eje Transversal 1 Nuevo Ordenamiento Territorial</t>
  </si>
  <si>
    <t xml:space="preserve">Proyectos urbanos integrales con visión de ciudad</t>
  </si>
  <si>
    <t xml:space="preserve">Suelo para reducir el déficit habitacional de suelo urbanizable, vivienda y soportes urbanos</t>
  </si>
  <si>
    <t xml:space="preserve">Articulación regional y planeación integral del transporte</t>
  </si>
  <si>
    <t xml:space="preserve">Financiación para el Desarrollo Territorial</t>
  </si>
  <si>
    <t xml:space="preserve">Fundamentar el desarrollo económico en la generación y uso del conocimiento para mejorar la competitividad de la Ciudad Región</t>
  </si>
  <si>
    <t xml:space="preserve">Generar alternativas de ingreso y empleo de mejor calidad</t>
  </si>
  <si>
    <t xml:space="preserve">Elevar la eficiencia de los mercados de la ciudad</t>
  </si>
  <si>
    <t xml:space="preserve">Mejorar y fortalecer el recaudo tributario de la ciudad e impulsar el uso de mecanismos de vinculación de capital privado</t>
  </si>
  <si>
    <t xml:space="preserve">Bogotá, ciudad inteligente</t>
  </si>
  <si>
    <t xml:space="preserve">Consolidar el turismo como factor de desarrollo, confianza y felicidad para Bogotá Región</t>
  </si>
  <si>
    <t xml:space="preserve">Recuperación y manejo de la Estructura Ecológica Principal</t>
  </si>
  <si>
    <t xml:space="preserve">Ambiente sano para la equidad y disfrute del ciudadano</t>
  </si>
  <si>
    <t xml:space="preserve">Gestión de la huella ambiental urbana</t>
  </si>
  <si>
    <t xml:space="preserve">Transparencia, gestión pública y servicio a la ciudadanía</t>
  </si>
  <si>
    <t xml:space="preserve">Modernización institucional</t>
  </si>
  <si>
    <t xml:space="preserve">Gobierno y ciudadanía digital</t>
  </si>
</sst>
</file>

<file path=xl/styles.xml><?xml version="1.0" encoding="utf-8"?>
<styleSheet xmlns="http://schemas.openxmlformats.org/spreadsheetml/2006/main">
  <numFmts count="12">
    <numFmt numFmtId="164" formatCode="General"/>
    <numFmt numFmtId="165" formatCode="_(* #,##0_);_(* \(#,##0\);_(* \-_);_(@_)"/>
    <numFmt numFmtId="166" formatCode="#,##0"/>
    <numFmt numFmtId="167" formatCode="&quot;$ &quot;#,##0"/>
    <numFmt numFmtId="168" formatCode="&quot;$ &quot;#,##0.00"/>
    <numFmt numFmtId="169" formatCode="0.00%"/>
    <numFmt numFmtId="170" formatCode="0"/>
    <numFmt numFmtId="171" formatCode="_(* #,##0.00_);_(* \(#,##0.00\);_(* \-??_);_(@_)"/>
    <numFmt numFmtId="172" formatCode="_(* #,##0_);_(* \(#,##0\);_(* \-??_);_(@_)"/>
    <numFmt numFmtId="173" formatCode="M/D/YYYY"/>
    <numFmt numFmtId="174" formatCode="0%"/>
    <numFmt numFmtId="175" formatCode="0.0"/>
  </numFmts>
  <fonts count="31">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sz val="11"/>
      <color rgb="FFF2F2F2"/>
      <name val="Calibri"/>
      <family val="2"/>
      <charset val="1"/>
    </font>
    <font>
      <sz val="11"/>
      <color rgb="FFFFFFFF"/>
      <name val="Calibri"/>
      <family val="2"/>
      <charset val="1"/>
    </font>
    <font>
      <u val="single"/>
      <sz val="11"/>
      <color rgb="FF0000FF"/>
      <name val="Calibri"/>
      <family val="2"/>
      <charset val="1"/>
    </font>
    <font>
      <b val="true"/>
      <sz val="14"/>
      <name val="Times New Roman"/>
      <family val="1"/>
      <charset val="1"/>
    </font>
    <font>
      <b val="true"/>
      <sz val="10"/>
      <name val="Times New Roman"/>
      <family val="1"/>
      <charset val="1"/>
    </font>
    <font>
      <sz val="10"/>
      <name val="Times New Roman"/>
      <family val="1"/>
      <charset val="1"/>
    </font>
    <font>
      <b val="true"/>
      <sz val="10"/>
      <color rgb="FFFF0000"/>
      <name val="Times New Roman"/>
      <family val="1"/>
      <charset val="1"/>
    </font>
    <font>
      <sz val="10"/>
      <color rgb="FFF2F2F2"/>
      <name val="Times New Roman"/>
      <family val="1"/>
      <charset val="1"/>
    </font>
    <font>
      <sz val="10"/>
      <color rgb="FFFFFFFF"/>
      <name val="Times New Roman"/>
      <family val="1"/>
      <charset val="1"/>
    </font>
    <font>
      <sz val="10"/>
      <color rgb="FF000000"/>
      <name val="Times New Roman"/>
      <family val="1"/>
      <charset val="1"/>
    </font>
    <font>
      <b val="true"/>
      <sz val="10"/>
      <color rgb="FFF2F2F2"/>
      <name val="Times New Roman"/>
      <family val="1"/>
      <charset val="1"/>
    </font>
    <font>
      <b val="true"/>
      <sz val="10"/>
      <color rgb="FFFFFFFF"/>
      <name val="Times New Roman"/>
      <family val="1"/>
      <charset val="1"/>
    </font>
    <font>
      <b val="true"/>
      <sz val="10"/>
      <color rgb="FF000000"/>
      <name val="Times New Roman"/>
      <family val="1"/>
      <charset val="1"/>
    </font>
    <font>
      <b val="true"/>
      <i val="true"/>
      <sz val="10"/>
      <color rgb="FF000000"/>
      <name val="Times New Roman"/>
      <family val="1"/>
      <charset val="1"/>
    </font>
    <font>
      <i val="true"/>
      <sz val="10"/>
      <color rgb="FF000000"/>
      <name val="Times New Roman"/>
      <family val="1"/>
      <charset val="1"/>
    </font>
    <font>
      <sz val="11"/>
      <color rgb="FF000000"/>
      <name val="Arial"/>
      <family val="2"/>
      <charset val="1"/>
    </font>
    <font>
      <b val="true"/>
      <sz val="11"/>
      <color rgb="FFFF0000"/>
      <name val="Calibri"/>
      <family val="2"/>
      <charset val="1"/>
    </font>
    <font>
      <b val="true"/>
      <sz val="10"/>
      <color rgb="FFFF0000"/>
      <name val="Arial Narrow"/>
      <family val="2"/>
      <charset val="1"/>
    </font>
    <font>
      <b val="true"/>
      <sz val="11"/>
      <color rgb="FF000000"/>
      <name val="Calibri"/>
      <family val="2"/>
      <charset val="1"/>
    </font>
    <font>
      <sz val="10"/>
      <color rgb="FF000000"/>
      <name val="Arial Narrow"/>
      <family val="2"/>
      <charset val="1"/>
    </font>
    <font>
      <sz val="10"/>
      <name val="Arial"/>
      <family val="2"/>
      <charset val="1"/>
    </font>
    <font>
      <sz val="9"/>
      <color rgb="FF000000"/>
      <name val="Arial Narrow"/>
      <family val="2"/>
      <charset val="1"/>
    </font>
    <font>
      <sz val="11"/>
      <color rgb="FF000000"/>
      <name val="Arial Narrow"/>
      <family val="2"/>
      <charset val="1"/>
    </font>
    <font>
      <b val="true"/>
      <sz val="11"/>
      <name val="Arial Narrow"/>
      <family val="2"/>
      <charset val="1"/>
    </font>
    <font>
      <b val="true"/>
      <sz val="11"/>
      <color rgb="FF000000"/>
      <name val="Arial Narrow"/>
      <family val="2"/>
      <charset val="1"/>
    </font>
    <font>
      <b val="true"/>
      <sz val="12"/>
      <name val="Arial Narrow"/>
      <family val="2"/>
      <charset val="1"/>
    </font>
  </fonts>
  <fills count="11">
    <fill>
      <patternFill patternType="none"/>
    </fill>
    <fill>
      <patternFill patternType="gray125"/>
    </fill>
    <fill>
      <patternFill patternType="solid">
        <fgColor rgb="FFFFFFFF"/>
        <bgColor rgb="FFF2F2F2"/>
      </patternFill>
    </fill>
    <fill>
      <patternFill patternType="solid">
        <fgColor rgb="FFF2F2F2"/>
        <bgColor rgb="FFFDEADA"/>
      </patternFill>
    </fill>
    <fill>
      <patternFill patternType="solid">
        <fgColor rgb="FFFFFF00"/>
        <bgColor rgb="FFFFFF00"/>
      </patternFill>
    </fill>
    <fill>
      <patternFill patternType="solid">
        <fgColor rgb="FFA6A6A6"/>
        <bgColor rgb="FFC4BD97"/>
      </patternFill>
    </fill>
    <fill>
      <patternFill patternType="solid">
        <fgColor rgb="FFB9CDE5"/>
        <bgColor rgb="FFCCC1DA"/>
      </patternFill>
    </fill>
    <fill>
      <patternFill patternType="solid">
        <fgColor rgb="FFC3D69B"/>
        <bgColor rgb="FFC4BD97"/>
      </patternFill>
    </fill>
    <fill>
      <patternFill patternType="solid">
        <fgColor rgb="FFC4BD97"/>
        <bgColor rgb="FFC3D69B"/>
      </patternFill>
    </fill>
    <fill>
      <patternFill patternType="solid">
        <fgColor rgb="FFCCC1DA"/>
        <bgColor rgb="FFB9CDE5"/>
      </patternFill>
    </fill>
    <fill>
      <patternFill patternType="solid">
        <fgColor rgb="FFFDEADA"/>
        <bgColor rgb="FFF2F2F2"/>
      </patternFill>
    </fill>
  </fills>
  <borders count="25">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medium"/>
      <top style="thin"/>
      <bottom style="thin"/>
      <diagonal/>
    </border>
    <border diagonalUp="false" diagonalDown="false">
      <left/>
      <right style="medium"/>
      <top/>
      <bottom style="thin"/>
      <diagonal/>
    </border>
    <border diagonalUp="false" diagonalDown="false">
      <left/>
      <right style="medium"/>
      <top style="thin"/>
      <bottom style="thin"/>
      <diagonal/>
    </border>
    <border diagonalUp="false" diagonalDown="false">
      <left style="medium"/>
      <right/>
      <top style="medium"/>
      <bottom style="thin"/>
      <diagonal/>
    </border>
    <border diagonalUp="false" diagonalDown="false">
      <left style="medium"/>
      <right/>
      <top style="thin"/>
      <bottom style="medium"/>
      <diagonal/>
    </border>
    <border diagonalUp="false" diagonalDown="false">
      <left style="medium"/>
      <right style="medium"/>
      <top style="thin"/>
      <bottom style="medium"/>
      <diagonal/>
    </border>
    <border diagonalUp="false" diagonalDown="false">
      <left/>
      <right style="medium"/>
      <top style="thin"/>
      <bottom style="medium"/>
      <diagonal/>
    </border>
    <border diagonalUp="false" diagonalDown="false">
      <left style="thin"/>
      <right style="thin"/>
      <top style="medium"/>
      <bottom style="thin"/>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style="medium"/>
      <top/>
      <bottom/>
      <diagonal/>
    </border>
    <border diagonalUp="false" diagonalDown="false">
      <left style="thin"/>
      <right style="thin"/>
      <top style="thin"/>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1"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4" fontId="0" fillId="0"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5" fillId="0" borderId="0" xfId="0" applyFont="true" applyBorder="true" applyAlignment="false" applyProtection="true">
      <alignment horizontal="general" vertical="bottom" textRotation="0" wrapText="fals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4" fontId="6"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7" fillId="0" borderId="0" xfId="20" applyFont="fals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9" fillId="0" borderId="1" xfId="0" applyFont="true" applyBorder="true" applyAlignment="true" applyProtection="true">
      <alignment horizontal="center" vertical="bottom" textRotation="0" wrapText="true" indent="0" shrinkToFit="false"/>
      <protection locked="true" hidden="false"/>
    </xf>
    <xf numFmtId="164" fontId="10" fillId="0" borderId="2" xfId="0" applyFont="true" applyBorder="true" applyAlignment="true" applyProtection="true">
      <alignment horizontal="center" vertical="bottom" textRotation="0" wrapText="true" indent="0" shrinkToFit="false"/>
      <protection locked="false" hidden="false"/>
    </xf>
    <xf numFmtId="164" fontId="10" fillId="0" borderId="0" xfId="0" applyFont="true" applyBorder="true" applyAlignment="true" applyProtection="true">
      <alignment horizontal="center" vertical="bottom"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11" fillId="0" borderId="0" xfId="0" applyFont="true" applyBorder="true" applyAlignment="true" applyProtection="true">
      <alignment horizontal="center" vertical="bottom" textRotation="0" wrapText="true" indent="0" shrinkToFit="false"/>
      <protection locked="true" hidden="false"/>
    </xf>
    <xf numFmtId="166" fontId="9" fillId="0" borderId="0" xfId="0" applyFont="true" applyBorder="true" applyAlignment="true" applyProtection="true">
      <alignment horizontal="center" vertical="bottom" textRotation="0" wrapText="true" indent="0" shrinkToFit="false"/>
      <protection locked="true" hidden="false"/>
    </xf>
    <xf numFmtId="164" fontId="12" fillId="0" borderId="0" xfId="0" applyFont="true" applyBorder="true" applyAlignment="true" applyProtection="true">
      <alignment horizontal="center" vertical="bottom"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7" fontId="10" fillId="0" borderId="4" xfId="0" applyFont="true" applyBorder="true" applyAlignment="true" applyProtection="true">
      <alignment horizontal="center" vertical="bottom" textRotation="0" wrapText="true" indent="0" shrinkToFit="false"/>
      <protection locked="false" hidden="false"/>
    </xf>
    <xf numFmtId="164" fontId="10" fillId="0" borderId="0" xfId="0" applyFont="true" applyBorder="false" applyAlignment="true" applyProtection="true">
      <alignment horizontal="center" vertical="bottom" textRotation="0" wrapText="true" indent="0" shrinkToFit="false"/>
      <protection locked="true" hidden="false"/>
    </xf>
    <xf numFmtId="168" fontId="9" fillId="0" borderId="0" xfId="0" applyFont="true" applyBorder="true" applyAlignment="true" applyProtection="true">
      <alignment horizontal="center" vertical="bottom" textRotation="0" wrapText="true" indent="0" shrinkToFit="false"/>
      <protection locked="false" hidden="false"/>
    </xf>
    <xf numFmtId="168" fontId="9" fillId="0" borderId="0" xfId="0" applyFont="true" applyBorder="true" applyAlignment="true" applyProtection="true">
      <alignment horizontal="center" vertical="bottom" textRotation="0" wrapText="true" indent="0" shrinkToFit="false"/>
      <protection locked="true" hidden="false"/>
    </xf>
    <xf numFmtId="164" fontId="9" fillId="0" borderId="5" xfId="0" applyFont="true" applyBorder="true" applyAlignment="true" applyProtection="true">
      <alignment horizontal="center" vertical="bottom" textRotation="0" wrapText="true" indent="0" shrinkToFit="false"/>
      <protection locked="true" hidden="false"/>
    </xf>
    <xf numFmtId="164" fontId="9" fillId="0" borderId="5" xfId="0" applyFont="true" applyBorder="true" applyAlignment="true" applyProtection="true">
      <alignment horizontal="center" vertical="bottom" textRotation="0" wrapText="true" indent="0" shrinkToFit="false"/>
      <protection locked="false" hidden="false"/>
    </xf>
    <xf numFmtId="164" fontId="9" fillId="0" borderId="6" xfId="0" applyFont="true" applyBorder="true" applyAlignment="true" applyProtection="true">
      <alignment horizontal="center" vertical="bottom" textRotation="0" wrapText="true" indent="0" shrinkToFit="false"/>
      <protection locked="true" hidden="false"/>
    </xf>
    <xf numFmtId="167" fontId="10" fillId="0" borderId="7" xfId="0" applyFont="true" applyBorder="true" applyAlignment="true" applyProtection="true">
      <alignment horizontal="center" vertical="bottom" textRotation="0" wrapText="true" indent="0" shrinkToFit="false"/>
      <protection locked="false" hidden="false"/>
    </xf>
    <xf numFmtId="164" fontId="9" fillId="0" borderId="8" xfId="0" applyFont="true" applyBorder="true" applyAlignment="true" applyProtection="true">
      <alignment horizontal="center" vertical="bottom" textRotation="0" wrapText="true" indent="0" shrinkToFit="false"/>
      <protection locked="true" hidden="false"/>
    </xf>
    <xf numFmtId="164" fontId="9" fillId="0" borderId="9" xfId="0" applyFont="true" applyBorder="true" applyAlignment="true" applyProtection="true">
      <alignment horizontal="center" vertical="bottom" textRotation="0" wrapText="true" indent="0" shrinkToFit="false"/>
      <protection locked="false" hidden="false"/>
    </xf>
    <xf numFmtId="164" fontId="9" fillId="0" borderId="10" xfId="0" applyFont="true" applyBorder="true" applyAlignment="true" applyProtection="true">
      <alignment horizontal="center" vertical="bottom" textRotation="0" wrapText="true" indent="0" shrinkToFit="false"/>
      <protection locked="false" hidden="false"/>
    </xf>
    <xf numFmtId="164" fontId="9" fillId="0" borderId="11" xfId="0" applyFont="true" applyBorder="true" applyAlignment="true" applyProtection="true">
      <alignment horizontal="center" vertical="bottom" textRotation="0" wrapText="true" indent="0" shrinkToFit="false"/>
      <protection locked="true" hidden="false"/>
    </xf>
    <xf numFmtId="167" fontId="10" fillId="0" borderId="2" xfId="0" applyFont="true" applyBorder="true" applyAlignment="true" applyProtection="true">
      <alignment horizontal="center" vertical="bottom" textRotation="0" wrapText="true" indent="0" shrinkToFit="false"/>
      <protection locked="false" hidden="false"/>
    </xf>
    <xf numFmtId="164" fontId="14" fillId="0" borderId="0" xfId="0" applyFont="true" applyBorder="true" applyAlignment="true" applyProtection="true">
      <alignment horizontal="center" vertical="bottom" textRotation="0" wrapText="false" indent="0" shrinkToFit="false"/>
      <protection locked="true" hidden="false"/>
    </xf>
    <xf numFmtId="164" fontId="9" fillId="0" borderId="12" xfId="0" applyFont="true" applyBorder="true" applyAlignment="true" applyProtection="true">
      <alignment horizontal="center" vertical="bottom"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false" hidden="false"/>
    </xf>
    <xf numFmtId="164" fontId="9" fillId="0" borderId="13" xfId="0" applyFont="true" applyBorder="true" applyAlignment="true" applyProtection="true">
      <alignment horizontal="center" vertical="bottom" textRotation="0" wrapText="true" indent="0" shrinkToFit="false"/>
      <protection locked="true" hidden="false"/>
    </xf>
    <xf numFmtId="164" fontId="7" fillId="0" borderId="14" xfId="20" applyFont="true" applyBorder="true" applyAlignment="true" applyProtection="true">
      <alignment horizontal="center" vertical="bottom" textRotation="0" wrapText="true" indent="0" shrinkToFit="false"/>
      <protection locked="false" hidden="false"/>
    </xf>
    <xf numFmtId="164" fontId="9" fillId="0" borderId="15" xfId="0" applyFont="true" applyBorder="true" applyAlignment="true" applyProtection="true">
      <alignment horizontal="center" vertical="bottom" textRotation="0" wrapText="true" indent="0" shrinkToFit="false"/>
      <protection locked="true" hidden="false"/>
    </xf>
    <xf numFmtId="164" fontId="9" fillId="0" borderId="16" xfId="0" applyFont="true" applyBorder="true" applyAlignment="true" applyProtection="true">
      <alignment horizontal="center" vertical="bottom" textRotation="0" wrapText="true" indent="0" shrinkToFit="false"/>
      <protection locked="true" hidden="false"/>
    </xf>
    <xf numFmtId="169" fontId="9" fillId="0" borderId="16" xfId="0" applyFont="true" applyBorder="true" applyAlignment="true" applyProtection="true">
      <alignment horizontal="center" vertical="bottom" textRotation="90" wrapText="true" indent="0" shrinkToFit="false"/>
      <protection locked="true" hidden="false"/>
    </xf>
    <xf numFmtId="169" fontId="9" fillId="0" borderId="0" xfId="0" applyFont="true" applyBorder="true" applyAlignment="true" applyProtection="true">
      <alignment horizontal="center" vertical="bottom" textRotation="90" wrapText="true" indent="0" shrinkToFit="false"/>
      <protection locked="true" hidden="false"/>
    </xf>
    <xf numFmtId="164" fontId="12" fillId="0" borderId="0" xfId="0" applyFont="true" applyBorder="true" applyAlignment="true" applyProtection="true">
      <alignment horizontal="center" vertical="bottom" textRotation="0" wrapText="tru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9" fillId="0" borderId="17" xfId="0" applyFont="true" applyBorder="true" applyAlignment="true" applyProtection="true">
      <alignment horizontal="center" vertical="bottom" textRotation="0" wrapText="false" indent="0" shrinkToFit="false"/>
      <protection locked="true" hidden="false"/>
    </xf>
    <xf numFmtId="164" fontId="9" fillId="0" borderId="18" xfId="0" applyFont="true" applyBorder="true" applyAlignment="true" applyProtection="true">
      <alignment horizontal="center" vertical="bottom" textRotation="0" wrapText="false" indent="0" shrinkToFit="false"/>
      <protection locked="true" hidden="false"/>
    </xf>
    <xf numFmtId="164" fontId="9" fillId="0" borderId="17" xfId="0" applyFont="true" applyBorder="true" applyAlignment="true" applyProtection="true">
      <alignment horizontal="center" vertical="bottom" textRotation="0" wrapText="true" indent="0" shrinkToFit="false"/>
      <protection locked="true" hidden="false"/>
    </xf>
    <xf numFmtId="164" fontId="9" fillId="0" borderId="19" xfId="0" applyFont="true" applyBorder="true" applyAlignment="true" applyProtection="true">
      <alignment horizontal="center" vertical="bottom" textRotation="0" wrapText="false" indent="0" shrinkToFit="false"/>
      <protection locked="true" hidden="false"/>
    </xf>
    <xf numFmtId="166" fontId="9" fillId="0" borderId="17"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6" fontId="9" fillId="0" borderId="17" xfId="0" applyFont="true" applyBorder="true" applyAlignment="true" applyProtection="true">
      <alignment horizontal="center" vertical="bottom" textRotation="0" wrapText="true" indent="0" shrinkToFit="false"/>
      <protection locked="true" hidden="false"/>
    </xf>
    <xf numFmtId="166" fontId="9" fillId="2" borderId="17" xfId="0" applyFont="true" applyBorder="true" applyAlignment="true" applyProtection="true">
      <alignment horizontal="center" vertical="bottom" textRotation="0" wrapText="true" indent="0" shrinkToFit="false"/>
      <protection locked="true" hidden="false"/>
    </xf>
    <xf numFmtId="164" fontId="9" fillId="2" borderId="17" xfId="0" applyFont="true" applyBorder="true" applyAlignment="true" applyProtection="true">
      <alignment horizontal="center" vertical="bottom" textRotation="0" wrapText="true" indent="0" shrinkToFit="false"/>
      <protection locked="true" hidden="false"/>
    </xf>
    <xf numFmtId="164" fontId="9" fillId="0" borderId="17" xfId="0" applyFont="true" applyBorder="true" applyAlignment="true" applyProtection="true">
      <alignment horizontal="center" vertical="bottom" textRotation="90" wrapText="true" indent="0" shrinkToFit="false"/>
      <protection locked="true" hidden="false"/>
    </xf>
    <xf numFmtId="164" fontId="9" fillId="0" borderId="0" xfId="0" applyFont="true" applyBorder="true" applyAlignment="true" applyProtection="true">
      <alignment horizontal="center" vertical="bottom" textRotation="90" wrapText="true" indent="0" shrinkToFit="false"/>
      <protection locked="true" hidden="false"/>
    </xf>
    <xf numFmtId="164" fontId="15" fillId="0" borderId="0" xfId="0" applyFont="true" applyBorder="true" applyAlignment="true" applyProtection="true">
      <alignment horizontal="center" vertical="bottom" textRotation="0" wrapText="true" indent="0" shrinkToFit="false"/>
      <protection locked="true" hidden="false"/>
    </xf>
    <xf numFmtId="164" fontId="16" fillId="0" borderId="0" xfId="0" applyFont="true" applyBorder="true" applyAlignment="true" applyProtection="true">
      <alignment horizontal="center" vertical="bottom" textRotation="0" wrapText="true" indent="0" shrinkToFit="false"/>
      <protection locked="true" hidden="false"/>
    </xf>
    <xf numFmtId="164" fontId="16" fillId="2" borderId="0" xfId="0" applyFont="true" applyBorder="true" applyAlignment="true" applyProtection="true">
      <alignment horizontal="center" vertical="bottom" textRotation="0" wrapText="true" indent="0" shrinkToFit="false"/>
      <protection locked="true" hidden="false"/>
    </xf>
    <xf numFmtId="164" fontId="14" fillId="2" borderId="17" xfId="0" applyFont="true" applyBorder="true" applyAlignment="true" applyProtection="true">
      <alignment horizontal="center" vertical="bottom" textRotation="0" wrapText="true" indent="0" shrinkToFit="false"/>
      <protection locked="false" hidden="false"/>
    </xf>
    <xf numFmtId="170" fontId="14" fillId="0" borderId="17" xfId="0" applyFont="true" applyBorder="true" applyAlignment="true" applyProtection="true">
      <alignment horizontal="center" vertical="bottom" textRotation="0" wrapText="false" indent="0" shrinkToFit="false"/>
      <protection locked="false" hidden="false"/>
    </xf>
    <xf numFmtId="164" fontId="14" fillId="0" borderId="17" xfId="0" applyFont="true" applyBorder="true" applyAlignment="true" applyProtection="true">
      <alignment horizontal="center" vertical="bottom" textRotation="0" wrapText="false" indent="0" shrinkToFit="false"/>
      <protection locked="false" hidden="false"/>
    </xf>
    <xf numFmtId="164" fontId="14" fillId="0" borderId="17" xfId="0" applyFont="true" applyBorder="true" applyAlignment="true" applyProtection="true">
      <alignment horizontal="center" vertical="bottom" textRotation="0" wrapText="true" indent="0" shrinkToFit="false"/>
      <protection locked="false" hidden="false"/>
    </xf>
    <xf numFmtId="164" fontId="14" fillId="0" borderId="17" xfId="23" applyFont="true" applyBorder="true" applyAlignment="true" applyProtection="true">
      <alignment horizontal="center" vertical="bottom" textRotation="0" wrapText="true" indent="0" shrinkToFit="false"/>
      <protection locked="false" hidden="false"/>
    </xf>
    <xf numFmtId="164" fontId="14" fillId="0" borderId="17" xfId="0" applyFont="true" applyBorder="true" applyAlignment="true" applyProtection="true">
      <alignment horizontal="center" vertical="bottom" textRotation="0" wrapText="false" indent="0" shrinkToFit="false"/>
      <protection locked="false" hidden="false"/>
    </xf>
    <xf numFmtId="164" fontId="14" fillId="0" borderId="17" xfId="0" applyFont="true" applyBorder="true" applyAlignment="true" applyProtection="true">
      <alignment horizontal="center" vertical="bottom" textRotation="0" wrapText="true" indent="0" shrinkToFit="false"/>
      <protection locked="true" hidden="false"/>
    </xf>
    <xf numFmtId="164" fontId="10" fillId="0" borderId="17" xfId="0" applyFont="true" applyBorder="true" applyAlignment="true" applyProtection="true">
      <alignment horizontal="center" vertical="bottom" textRotation="0" wrapText="false" indent="0" shrinkToFit="false"/>
      <protection locked="false" hidden="false"/>
    </xf>
    <xf numFmtId="164" fontId="14" fillId="2" borderId="17" xfId="0" applyFont="true" applyBorder="true" applyAlignment="true" applyProtection="false">
      <alignment horizontal="center" vertical="bottom" textRotation="0" wrapText="true" indent="0" shrinkToFit="false"/>
      <protection locked="true" hidden="false"/>
    </xf>
    <xf numFmtId="166" fontId="14" fillId="0" borderId="17" xfId="15" applyFont="true" applyBorder="true" applyAlignment="true" applyProtection="true">
      <alignment horizontal="center" vertical="bottom" textRotation="0" wrapText="true" indent="0" shrinkToFit="false"/>
      <protection locked="false" hidden="false"/>
    </xf>
    <xf numFmtId="172" fontId="14" fillId="0" borderId="17" xfId="15" applyFont="true" applyBorder="true" applyAlignment="true" applyProtection="true">
      <alignment horizontal="center" vertical="bottom" textRotation="0" wrapText="true" indent="0" shrinkToFit="false"/>
      <protection locked="false" hidden="false"/>
    </xf>
    <xf numFmtId="166" fontId="14" fillId="0" borderId="17" xfId="0" applyFont="true" applyBorder="true" applyAlignment="true" applyProtection="true">
      <alignment horizontal="center" vertical="bottom" textRotation="0" wrapText="false" indent="0" shrinkToFit="false"/>
      <protection locked="false" hidden="false"/>
    </xf>
    <xf numFmtId="172" fontId="14" fillId="0" borderId="17" xfId="15" applyFont="true" applyBorder="true" applyAlignment="true" applyProtection="true">
      <alignment horizontal="center" vertical="bottom" textRotation="0" wrapText="true" indent="0" shrinkToFit="false"/>
      <protection locked="true" hidden="false"/>
    </xf>
    <xf numFmtId="172" fontId="10" fillId="0" borderId="17" xfId="0" applyFont="true" applyBorder="true" applyAlignment="true" applyProtection="true">
      <alignment horizontal="center" vertical="bottom" textRotation="0" wrapText="false" indent="0" shrinkToFit="false"/>
      <protection locked="false" hidden="false"/>
    </xf>
    <xf numFmtId="173" fontId="14" fillId="0" borderId="17" xfId="0" applyFont="true" applyBorder="true" applyAlignment="true" applyProtection="true">
      <alignment horizontal="center" vertical="bottom" textRotation="0" wrapText="false" indent="0" shrinkToFit="false"/>
      <protection locked="false" hidden="false"/>
    </xf>
    <xf numFmtId="164" fontId="9" fillId="0" borderId="17" xfId="0" applyFont="true" applyBorder="true" applyAlignment="true" applyProtection="true">
      <alignment horizontal="center" vertical="bottom" textRotation="90" wrapText="true" indent="0" shrinkToFit="false"/>
      <protection locked="false" hidden="false"/>
    </xf>
    <xf numFmtId="174" fontId="14" fillId="0" borderId="17" xfId="19" applyFont="true" applyBorder="true" applyAlignment="true" applyProtection="true">
      <alignment horizontal="center" vertical="bottom" textRotation="0" wrapText="false" indent="0" shrinkToFit="false"/>
      <protection locked="true" hidden="false"/>
    </xf>
    <xf numFmtId="172" fontId="12" fillId="0" borderId="0" xfId="0" applyFont="true" applyBorder="true" applyAlignment="true" applyProtection="true">
      <alignment horizontal="center" vertical="bottom" textRotation="0" wrapText="false" indent="0" shrinkToFit="false"/>
      <protection locked="true" hidden="false"/>
    </xf>
    <xf numFmtId="164" fontId="13" fillId="2" borderId="0" xfId="0" applyFont="true" applyBorder="true" applyAlignment="true" applyProtection="true">
      <alignment horizontal="center" vertical="bottom" textRotation="0" wrapText="false" indent="0" shrinkToFit="false"/>
      <protection locked="true" hidden="false"/>
    </xf>
    <xf numFmtId="164" fontId="14" fillId="0" borderId="17" xfId="0" applyFont="true" applyBorder="true" applyAlignment="true" applyProtection="false">
      <alignment horizontal="center" vertical="bottom" textRotation="0" wrapText="true" indent="0" shrinkToFit="false"/>
      <protection locked="true" hidden="false"/>
    </xf>
    <xf numFmtId="174" fontId="14" fillId="0" borderId="0" xfId="19" applyFont="true" applyBorder="true" applyAlignment="true" applyProtection="true">
      <alignment horizontal="center" vertical="bottom" textRotation="0" wrapText="false" indent="0" shrinkToFit="false"/>
      <protection locked="false" hidden="false"/>
    </xf>
    <xf numFmtId="164" fontId="14" fillId="2" borderId="17" xfId="0" applyFont="true" applyBorder="true" applyAlignment="true" applyProtection="false">
      <alignment horizontal="center" vertical="bottom" textRotation="0" wrapText="false" indent="0" shrinkToFit="false"/>
      <protection locked="true" hidden="false"/>
    </xf>
    <xf numFmtId="166" fontId="14" fillId="0" borderId="17" xfId="0" applyFont="true" applyBorder="true" applyAlignment="true" applyProtection="false">
      <alignment horizontal="center" vertical="bottom" textRotation="0" wrapText="true" indent="0" shrinkToFit="false"/>
      <protection locked="true" hidden="false"/>
    </xf>
    <xf numFmtId="173" fontId="14" fillId="0" borderId="17" xfId="0" applyFont="true" applyBorder="true" applyAlignment="true" applyProtection="true">
      <alignment horizontal="center" vertical="bottom" textRotation="0" wrapText="true" indent="0" shrinkToFit="false"/>
      <protection locked="false" hidden="false"/>
    </xf>
    <xf numFmtId="166" fontId="14" fillId="2" borderId="17" xfId="0" applyFont="true" applyBorder="true" applyAlignment="true" applyProtection="false">
      <alignment horizontal="center" vertical="bottom" textRotation="0" wrapText="false" indent="0" shrinkToFit="false"/>
      <protection locked="true" hidden="false"/>
    </xf>
    <xf numFmtId="164" fontId="14" fillId="2" borderId="17" xfId="0" applyFont="true" applyBorder="true" applyAlignment="true" applyProtection="true">
      <alignment horizontal="center" vertical="bottom" textRotation="0" wrapText="false" indent="0" shrinkToFit="false"/>
      <protection locked="false" hidden="false"/>
    </xf>
    <xf numFmtId="173" fontId="14" fillId="2" borderId="17" xfId="0" applyFont="true" applyBorder="true" applyAlignment="true" applyProtection="true">
      <alignment horizontal="center" vertical="bottom" textRotation="0" wrapText="true" indent="0" shrinkToFit="false"/>
      <protection locked="false" hidden="false"/>
    </xf>
    <xf numFmtId="173" fontId="14" fillId="2" borderId="17" xfId="0" applyFont="true" applyBorder="true" applyAlignment="true" applyProtection="true">
      <alignment horizontal="center" vertical="bottom" textRotation="0" wrapText="false" indent="0" shrinkToFit="false"/>
      <protection locked="false" hidden="false"/>
    </xf>
    <xf numFmtId="173" fontId="14" fillId="0" borderId="17" xfId="0" applyFont="true" applyBorder="true" applyAlignment="true" applyProtection="false">
      <alignment horizontal="center" vertical="bottom" textRotation="0" wrapText="true" indent="0" shrinkToFit="false"/>
      <protection locked="true" hidden="false"/>
    </xf>
    <xf numFmtId="173" fontId="14" fillId="2" borderId="17" xfId="0" applyFont="true" applyBorder="true" applyAlignment="true" applyProtection="false">
      <alignment horizontal="center" vertical="bottom" textRotation="0" wrapText="true" indent="0" shrinkToFit="false"/>
      <protection locked="true" hidden="false"/>
    </xf>
    <xf numFmtId="164" fontId="14" fillId="2" borderId="0" xfId="0" applyFont="true" applyBorder="false" applyAlignment="true" applyProtection="true">
      <alignment horizontal="center" vertical="bottom" textRotation="0" wrapText="false" indent="0" shrinkToFit="false"/>
      <protection locked="false" hidden="false"/>
    </xf>
    <xf numFmtId="166" fontId="14" fillId="0" borderId="17" xfId="0" applyFont="true" applyBorder="true" applyAlignment="true" applyProtection="true">
      <alignment horizontal="center" vertical="bottom" textRotation="0" wrapText="false" indent="0" shrinkToFit="false"/>
      <protection locked="false" hidden="false"/>
    </xf>
    <xf numFmtId="173" fontId="14" fillId="2" borderId="17" xfId="0" applyFont="true" applyBorder="true" applyAlignment="true" applyProtection="false">
      <alignment horizontal="center" vertical="bottom" textRotation="0" wrapText="false" indent="0" shrinkToFit="false"/>
      <protection locked="true" hidden="false"/>
    </xf>
    <xf numFmtId="164" fontId="9" fillId="0" borderId="17" xfId="0" applyFont="true" applyBorder="true" applyAlignment="true" applyProtection="true">
      <alignment horizontal="center" vertical="bottom" textRotation="90" wrapText="true" indent="0" shrinkToFit="false"/>
      <protection locked="false" hidden="false"/>
    </xf>
    <xf numFmtId="164" fontId="14" fillId="0" borderId="17" xfId="0" applyFont="true" applyBorder="true" applyAlignment="true" applyProtection="true">
      <alignment horizontal="left" vertical="bottom" textRotation="0" wrapText="false" indent="0" shrinkToFit="false"/>
      <protection locked="false" hidden="false"/>
    </xf>
    <xf numFmtId="166" fontId="14" fillId="0" borderId="0" xfId="0" applyFont="true" applyBorder="false" applyAlignment="true" applyProtection="true">
      <alignment horizontal="center" vertical="bottom" textRotation="0" wrapText="false" indent="0" shrinkToFit="false"/>
      <protection locked="false" hidden="false"/>
    </xf>
    <xf numFmtId="164" fontId="17" fillId="3" borderId="17" xfId="0" applyFont="true" applyBorder="true" applyAlignment="true" applyProtection="true">
      <alignment horizontal="center" vertical="bottom" textRotation="0" wrapText="false" indent="0" shrinkToFit="false"/>
      <protection locked="true" hidden="false"/>
    </xf>
    <xf numFmtId="164" fontId="14" fillId="3" borderId="17" xfId="0" applyFont="true" applyBorder="true" applyAlignment="true" applyProtection="true">
      <alignment horizontal="center" vertical="bottom" textRotation="0" wrapText="false" indent="0" shrinkToFit="false"/>
      <protection locked="true" hidden="false"/>
    </xf>
    <xf numFmtId="164" fontId="10" fillId="3" borderId="17" xfId="0" applyFont="true" applyBorder="true" applyAlignment="true" applyProtection="true">
      <alignment horizontal="center" vertical="bottom" textRotation="0" wrapText="false" indent="0" shrinkToFit="false"/>
      <protection locked="true" hidden="false"/>
    </xf>
    <xf numFmtId="164" fontId="14" fillId="3" borderId="17" xfId="0" applyFont="true" applyBorder="true" applyAlignment="true" applyProtection="true">
      <alignment horizontal="center" vertical="bottom" textRotation="0" wrapText="true" indent="0" shrinkToFit="false"/>
      <protection locked="true" hidden="false"/>
    </xf>
    <xf numFmtId="166" fontId="17" fillId="3" borderId="17" xfId="0" applyFont="true" applyBorder="true" applyAlignment="true" applyProtection="true">
      <alignment horizontal="center" vertical="bottom" textRotation="0" wrapText="false" indent="0" shrinkToFit="false"/>
      <protection locked="false" hidden="false"/>
    </xf>
    <xf numFmtId="164" fontId="14" fillId="2" borderId="0" xfId="0" applyFont="true" applyBorder="true" applyAlignment="true" applyProtection="true">
      <alignment horizontal="center" vertical="bottom" textRotation="0" wrapText="false" indent="0" shrinkToFit="false"/>
      <protection locked="false" hidden="false"/>
    </xf>
    <xf numFmtId="164" fontId="18" fillId="3" borderId="5" xfId="0" applyFont="true" applyBorder="true" applyAlignment="true" applyProtection="false">
      <alignment horizontal="center" vertical="center" textRotation="0" wrapText="true" indent="0" shrinkToFit="false"/>
      <protection locked="true" hidden="false"/>
    </xf>
    <xf numFmtId="164" fontId="14" fillId="0" borderId="8" xfId="0" applyFont="true" applyBorder="true" applyAlignment="true" applyProtection="false">
      <alignment horizontal="justify" vertical="center" textRotation="0" wrapText="true" indent="0" shrinkToFit="false"/>
      <protection locked="true" hidden="false"/>
    </xf>
    <xf numFmtId="164" fontId="14" fillId="0" borderId="8" xfId="0" applyFont="true" applyBorder="true" applyAlignment="true" applyProtection="false">
      <alignment horizontal="justify" vertical="center" textRotation="0" wrapText="true" indent="0" shrinkToFit="false"/>
      <protection locked="true" hidden="false"/>
    </xf>
    <xf numFmtId="164" fontId="14" fillId="0" borderId="13" xfId="0" applyFont="true" applyBorder="true" applyAlignment="true" applyProtection="false">
      <alignment horizontal="justify" vertical="center" textRotation="0" wrapText="true" indent="0" shrinkToFit="false"/>
      <protection locked="true" hidden="false"/>
    </xf>
    <xf numFmtId="164" fontId="18" fillId="3" borderId="20" xfId="0" applyFont="true" applyBorder="true" applyAlignment="true" applyProtection="false">
      <alignment horizontal="center" vertical="center" textRotation="0" wrapText="true" indent="0" shrinkToFit="false"/>
      <protection locked="true" hidden="false"/>
    </xf>
    <xf numFmtId="164" fontId="14" fillId="0" borderId="21" xfId="0" applyFont="true" applyBorder="true" applyAlignment="true" applyProtection="false">
      <alignment horizontal="center" vertical="center" textRotation="0" wrapText="true" indent="0" shrinkToFit="false"/>
      <protection locked="true" hidden="false"/>
    </xf>
    <xf numFmtId="164" fontId="14" fillId="0" borderId="22" xfId="0" applyFont="true" applyBorder="true" applyAlignment="true" applyProtection="false">
      <alignment horizontal="justify" vertical="center" textRotation="0" wrapText="true" indent="0" shrinkToFit="false"/>
      <protection locked="true" hidden="false"/>
    </xf>
    <xf numFmtId="164" fontId="14" fillId="0" borderId="20" xfId="0" applyFont="true" applyBorder="true" applyAlignment="true" applyProtection="false">
      <alignment horizontal="center" vertical="center" textRotation="0" wrapText="true" indent="0" shrinkToFit="false"/>
      <protection locked="true" hidden="false"/>
    </xf>
    <xf numFmtId="164" fontId="14" fillId="0" borderId="20" xfId="0" applyFont="true" applyBorder="true" applyAlignment="true" applyProtection="false">
      <alignment horizontal="justify" vertical="center" textRotation="0" wrapText="true" indent="0" shrinkToFit="false"/>
      <protection locked="true" hidden="false"/>
    </xf>
    <xf numFmtId="164" fontId="14" fillId="0" borderId="23" xfId="0" applyFont="true" applyBorder="true" applyAlignment="true" applyProtection="false">
      <alignment horizontal="justify" vertical="center" textRotation="0" wrapText="true" indent="0" shrinkToFit="false"/>
      <protection locked="true" hidden="false"/>
    </xf>
    <xf numFmtId="164" fontId="21" fillId="4" borderId="0" xfId="0" applyFont="true" applyBorder="false" applyAlignment="false" applyProtection="false">
      <alignment horizontal="general" vertical="bottom" textRotation="0" wrapText="false" indent="0" shrinkToFit="false"/>
      <protection locked="true" hidden="false"/>
    </xf>
    <xf numFmtId="164" fontId="22" fillId="4" borderId="17" xfId="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general" vertical="bottom" textRotation="0" wrapText="false" indent="0" shrinkToFit="false"/>
      <protection locked="true" hidden="false"/>
    </xf>
    <xf numFmtId="164" fontId="25" fillId="0" borderId="24" xfId="0" applyFont="true" applyBorder="true" applyAlignment="true" applyProtection="false">
      <alignment horizontal="general" vertical="center" textRotation="0" wrapText="false" indent="0" shrinkToFit="false"/>
      <protection locked="true" hidden="false"/>
    </xf>
    <xf numFmtId="175" fontId="0" fillId="0" borderId="0" xfId="0" applyFont="true" applyBorder="false" applyAlignment="false" applyProtection="true">
      <alignment horizontal="general" vertical="bottom" textRotation="0" wrapText="false" indent="0" shrinkToFit="false"/>
      <protection locked="true" hidden="true"/>
    </xf>
    <xf numFmtId="164" fontId="24" fillId="0" borderId="0" xfId="0" applyFont="true" applyBorder="false" applyAlignment="true" applyProtection="false">
      <alignment horizontal="left" vertical="bottom" textRotation="0" wrapText="false" indent="0" shrinkToFit="false"/>
      <protection locked="true" hidden="false"/>
    </xf>
    <xf numFmtId="164" fontId="20" fillId="0" borderId="0" xfId="0" applyFont="true" applyBorder="false" applyAlignment="false" applyProtection="true">
      <alignment horizontal="general" vertical="bottom" textRotation="0" wrapText="false" indent="0" shrinkToFit="false"/>
      <protection locked="true" hidden="true"/>
    </xf>
    <xf numFmtId="164" fontId="24" fillId="0" borderId="0" xfId="0" applyFont="true" applyBorder="false" applyAlignment="true" applyProtection="false">
      <alignment horizontal="general" vertical="bottom"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tru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true"/>
    </xf>
    <xf numFmtId="164" fontId="21" fillId="4" borderId="0" xfId="0" applyFont="true" applyBorder="true" applyAlignment="true" applyProtection="true">
      <alignment horizontal="general" vertical="bottom" textRotation="0" wrapText="true" indent="0" shrinkToFit="false"/>
      <protection locked="true" hidden="tru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true"/>
    </xf>
    <xf numFmtId="164" fontId="0" fillId="0" borderId="0" xfId="0" applyFont="true" applyBorder="true" applyAlignment="true" applyProtection="true">
      <alignment horizontal="general" vertical="bottom" textRotation="0" wrapText="true" indent="0" shrinkToFit="false"/>
      <protection locked="true" hidden="true"/>
    </xf>
    <xf numFmtId="164" fontId="28" fillId="0" borderId="1" xfId="0" applyFont="true" applyBorder="true" applyAlignment="true" applyProtection="false">
      <alignment horizontal="center" vertical="bottom" textRotation="0" wrapText="false" indent="0" shrinkToFit="false"/>
      <protection locked="true" hidden="false"/>
    </xf>
    <xf numFmtId="164" fontId="29" fillId="0" borderId="15" xfId="0" applyFont="true" applyBorder="true" applyAlignment="true" applyProtection="false">
      <alignment horizontal="center" vertical="bottom" textRotation="0" wrapText="false" indent="0" shrinkToFit="false"/>
      <protection locked="true" hidden="false"/>
    </xf>
    <xf numFmtId="164" fontId="23" fillId="0" borderId="2" xfId="0" applyFont="true" applyBorder="true" applyAlignment="true" applyProtection="false">
      <alignment horizontal="center" vertical="bottom" textRotation="0" wrapText="false" indent="0" shrinkToFit="false"/>
      <protection locked="true" hidden="false"/>
    </xf>
    <xf numFmtId="164" fontId="30" fillId="5" borderId="3" xfId="0" applyFont="true" applyBorder="true" applyAlignment="true" applyProtection="false">
      <alignment horizontal="center" vertical="center" textRotation="0" wrapText="false" indent="0" shrinkToFit="false"/>
      <protection locked="true" hidden="false"/>
    </xf>
    <xf numFmtId="164" fontId="27" fillId="5" borderId="17" xfId="0" applyFont="true" applyBorder="true" applyAlignment="true" applyProtection="false">
      <alignment horizontal="general" vertical="bottom" textRotation="0" wrapText="true" indent="0" shrinkToFit="false"/>
      <protection locked="true" hidden="false"/>
    </xf>
    <xf numFmtId="164" fontId="0" fillId="5" borderId="4" xfId="0" applyFont="true" applyBorder="true" applyAlignment="false" applyProtection="false">
      <alignment horizontal="general" vertical="bottom" textRotation="0" wrapText="false" indent="0" shrinkToFit="false"/>
      <protection locked="true" hidden="false"/>
    </xf>
    <xf numFmtId="164" fontId="30" fillId="6" borderId="3" xfId="0" applyFont="true" applyBorder="true" applyAlignment="true" applyProtection="false">
      <alignment horizontal="center" vertical="center" textRotation="0" wrapText="false" indent="0" shrinkToFit="false"/>
      <protection locked="true" hidden="false"/>
    </xf>
    <xf numFmtId="164" fontId="27" fillId="6" borderId="17" xfId="0" applyFont="true" applyBorder="true" applyAlignment="true" applyProtection="false">
      <alignment horizontal="general" vertical="bottom" textRotation="0" wrapText="tru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4" fontId="30" fillId="7" borderId="3" xfId="0" applyFont="true" applyBorder="true" applyAlignment="true" applyProtection="false">
      <alignment horizontal="center" vertical="center" textRotation="0" wrapText="false" indent="0" shrinkToFit="false"/>
      <protection locked="true" hidden="false"/>
    </xf>
    <xf numFmtId="164" fontId="27" fillId="7" borderId="17" xfId="0" applyFont="true" applyBorder="true" applyAlignment="true" applyProtection="false">
      <alignment horizontal="general" vertical="bottom" textRotation="0" wrapText="true" indent="0" shrinkToFit="false"/>
      <protection locked="true" hidden="false"/>
    </xf>
    <xf numFmtId="164" fontId="0" fillId="7" borderId="4" xfId="0" applyFont="true" applyBorder="true" applyAlignment="false" applyProtection="false">
      <alignment horizontal="general" vertical="bottom" textRotation="0" wrapText="false" indent="0" shrinkToFit="false"/>
      <protection locked="true" hidden="false"/>
    </xf>
    <xf numFmtId="164" fontId="30" fillId="8" borderId="3" xfId="0" applyFont="true" applyBorder="true" applyAlignment="true" applyProtection="false">
      <alignment horizontal="center" vertical="center" textRotation="0" wrapText="false" indent="0" shrinkToFit="false"/>
      <protection locked="true" hidden="false"/>
    </xf>
    <xf numFmtId="164" fontId="27" fillId="8" borderId="17" xfId="0" applyFont="true" applyBorder="true" applyAlignment="true" applyProtection="false">
      <alignment horizontal="general" vertical="bottom" textRotation="0" wrapText="true" indent="0" shrinkToFit="false"/>
      <protection locked="true" hidden="false"/>
    </xf>
    <xf numFmtId="164" fontId="0" fillId="8" borderId="4" xfId="0" applyFont="true" applyBorder="true" applyAlignment="false" applyProtection="false">
      <alignment horizontal="general" vertical="bottom" textRotation="0" wrapText="false" indent="0" shrinkToFit="false"/>
      <protection locked="true" hidden="false"/>
    </xf>
    <xf numFmtId="164" fontId="30" fillId="9" borderId="3" xfId="0" applyFont="true" applyBorder="true" applyAlignment="true" applyProtection="false">
      <alignment horizontal="center" vertical="center" textRotation="0" wrapText="false" indent="0" shrinkToFit="false"/>
      <protection locked="true" hidden="false"/>
    </xf>
    <xf numFmtId="164" fontId="27" fillId="9" borderId="17" xfId="0" applyFont="true" applyBorder="true" applyAlignment="true" applyProtection="false">
      <alignment horizontal="general" vertical="bottom" textRotation="0" wrapText="true" indent="0" shrinkToFit="false"/>
      <protection locked="true" hidden="false"/>
    </xf>
    <xf numFmtId="164" fontId="0" fillId="9" borderId="4" xfId="0" applyFont="true" applyBorder="true" applyAlignment="false" applyProtection="false">
      <alignment horizontal="general" vertical="bottom" textRotation="0" wrapText="false" indent="0" shrinkToFit="false"/>
      <protection locked="true" hidden="false"/>
    </xf>
    <xf numFmtId="164" fontId="30" fillId="10" borderId="3" xfId="0" applyFont="true" applyBorder="true" applyAlignment="true" applyProtection="false">
      <alignment horizontal="center" vertical="center" textRotation="0" wrapText="false" indent="0" shrinkToFit="false"/>
      <protection locked="true" hidden="false"/>
    </xf>
    <xf numFmtId="164" fontId="27" fillId="10" borderId="17" xfId="0" applyFont="true" applyBorder="true" applyAlignment="true" applyProtection="false">
      <alignment horizontal="general" vertical="bottom" textRotation="0" wrapText="true" indent="0" shrinkToFit="false"/>
      <protection locked="true" hidden="false"/>
    </xf>
    <xf numFmtId="164" fontId="0" fillId="10" borderId="4" xfId="0" applyFont="true" applyBorder="true" applyAlignment="false" applyProtection="false">
      <alignment horizontal="general" vertical="bottom" textRotation="0" wrapText="false" indent="0" shrinkToFit="false"/>
      <protection locked="true" hidden="false"/>
    </xf>
    <xf numFmtId="164" fontId="30" fillId="0" borderId="3" xfId="0" applyFont="true" applyBorder="true" applyAlignment="true" applyProtection="false">
      <alignment horizontal="center" vertical="center" textRotation="0" wrapText="false" indent="0" shrinkToFit="false"/>
      <protection locked="true" hidden="false"/>
    </xf>
    <xf numFmtId="164" fontId="27" fillId="0" borderId="17"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30" fillId="0" borderId="6" xfId="0" applyFont="true" applyBorder="true" applyAlignment="true" applyProtection="false">
      <alignment horizontal="center" vertical="center" textRotation="0" wrapText="false" indent="0" shrinkToFit="false"/>
      <protection locked="true" hidden="false"/>
    </xf>
    <xf numFmtId="164" fontId="27" fillId="0" borderId="24" xfId="0" applyFont="true" applyBorder="true" applyAlignment="true" applyProtection="false">
      <alignment horizontal="general" vertical="bottom" textRotation="0" wrapText="tru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illares [0] 2" xfId="21" builtinId="53" customBuiltin="true"/>
    <cellStyle name="Normal 2" xfId="22" builtinId="53" customBuiltin="true"/>
    <cellStyle name="Normal_Hoja1" xfId="23" builtinId="53" customBuiltin="true"/>
    <cellStyle name="*unknown*" xfId="20" builtinId="8" customBuiltin="false"/>
  </cellStyles>
  <dxfs count="120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DEADA"/>
      <rgbColor rgb="FFF2F2F2"/>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C4BD97"/>
      <rgbColor rgb="FFFF99CC"/>
      <rgbColor rgb="FFCC99FF"/>
      <rgbColor rgb="FFC3D69B"/>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5</xdr:col>
      <xdr:colOff>466560</xdr:colOff>
      <xdr:row>5</xdr:row>
      <xdr:rowOff>47520</xdr:rowOff>
    </xdr:from>
    <xdr:to>
      <xdr:col>5</xdr:col>
      <xdr:colOff>1495080</xdr:colOff>
      <xdr:row>5</xdr:row>
      <xdr:rowOff>342720</xdr:rowOff>
    </xdr:to>
    <xdr:pic>
      <xdr:nvPicPr>
        <xdr:cNvPr id="0" name="CommandButton1" descr=""/>
        <xdr:cNvPicPr/>
      </xdr:nvPicPr>
      <xdr:blipFill>
        <a:blip r:embed="rId1"/>
        <a:stretch/>
      </xdr:blipFill>
      <xdr:spPr>
        <a:xfrm>
          <a:off x="10830240" y="1266480"/>
          <a:ext cx="1028520" cy="2952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manuel.gomez@gobiernobogota.gov.co"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P435"/>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15.71"/>
    <col collapsed="false" customWidth="true" hidden="false" outlineLevel="0" max="2" min="2" style="0" width="10"/>
    <col collapsed="false" customWidth="true" hidden="false" outlineLevel="0" max="3" min="3" style="0" width="19.85"/>
    <col collapsed="false" customWidth="true" hidden="false" outlineLevel="0" max="4" min="4" style="0" width="43.14"/>
    <col collapsed="false" customWidth="true" hidden="false" outlineLevel="0" max="5" min="5" style="0" width="27.85"/>
    <col collapsed="false" customWidth="true" hidden="false" outlineLevel="0" max="6" min="6" style="0" width="37.71"/>
    <col collapsed="false" customWidth="true" hidden="false" outlineLevel="0" max="7" min="7" style="0" width="53"/>
    <col collapsed="false" customWidth="true" hidden="false" outlineLevel="0" max="8" min="8" style="0" width="36.14"/>
    <col collapsed="false" customWidth="true" hidden="false" outlineLevel="0" max="9" min="9" style="0" width="10.53"/>
    <col collapsed="false" customWidth="true" hidden="false" outlineLevel="0" max="10" min="10" style="0" width="46.57"/>
    <col collapsed="false" customWidth="true" hidden="false" outlineLevel="0" max="11" min="11" style="0" width="38.14"/>
    <col collapsed="false" customWidth="true" hidden="false" outlineLevel="0" max="12" min="12" style="0" width="16.14"/>
    <col collapsed="false" customWidth="true" hidden="false" outlineLevel="0" max="13" min="13" style="0" width="22.85"/>
    <col collapsed="false" customWidth="true" hidden="false" outlineLevel="0" max="14" min="14" style="0" width="39.28"/>
    <col collapsed="false" customWidth="true" hidden="false" outlineLevel="0" max="15" min="15" style="0" width="20.71"/>
    <col collapsed="false" customWidth="true" hidden="false" outlineLevel="0" max="16" min="16" style="0" width="13.85"/>
    <col collapsed="false" customWidth="true" hidden="false" outlineLevel="0" max="17" min="17" style="0" width="20.71"/>
    <col collapsed="false" customWidth="true" hidden="false" outlineLevel="0" max="18" min="18" style="0" width="10.53"/>
    <col collapsed="false" customWidth="true" hidden="false" outlineLevel="0" max="21" min="19" style="0" width="20.71"/>
    <col collapsed="false" customWidth="true" hidden="false" outlineLevel="0" max="22" min="22" style="0" width="15.57"/>
    <col collapsed="false" customWidth="true" hidden="false" outlineLevel="0" max="23" min="23" style="0" width="15"/>
    <col collapsed="false" customWidth="true" hidden="false" outlineLevel="0" max="24" min="24" style="0" width="16"/>
    <col collapsed="false" customWidth="true" hidden="false" outlineLevel="0" max="26" min="25" style="0" width="10.53"/>
    <col collapsed="false" customWidth="true" hidden="false" outlineLevel="0" max="27" min="27" style="0" width="4.43"/>
    <col collapsed="false" customWidth="true" hidden="false" outlineLevel="0" max="28" min="28" style="0" width="5.28"/>
    <col collapsed="false" customWidth="true" hidden="false" outlineLevel="0" max="29" min="29" style="0" width="4.57"/>
    <col collapsed="false" customWidth="true" hidden="false" outlineLevel="0" max="31" min="30" style="0" width="3.71"/>
    <col collapsed="false" customWidth="true" hidden="false" outlineLevel="0" max="32" min="32" style="0" width="12.71"/>
    <col collapsed="false" customWidth="true" hidden="false" outlineLevel="0" max="33" min="33" style="1" width="16"/>
    <col collapsed="false" customWidth="false" hidden="false" outlineLevel="0" max="34" min="34" style="2" width="11.43"/>
    <col collapsed="false" customWidth="false" hidden="false" outlineLevel="0" max="36" min="35" style="3" width="11.43"/>
    <col collapsed="false" customWidth="true" hidden="false" outlineLevel="0" max="37" min="37" style="3" width="13.14"/>
    <col collapsed="false" customWidth="false" hidden="false" outlineLevel="0" max="39" min="38" style="3" width="11.43"/>
    <col collapsed="false" customWidth="false" hidden="false" outlineLevel="0" max="42" min="40" style="4" width="11.43"/>
    <col collapsed="false" customWidth="true" hidden="false" outlineLevel="0" max="1025" min="43" style="0" width="10.53"/>
  </cols>
  <sheetData>
    <row r="1" customFormat="false" ht="15" hidden="false" customHeight="false" outlineLevel="0" collapsed="false">
      <c r="A1" s="5"/>
      <c r="B1" s="5"/>
      <c r="C1" s="5"/>
      <c r="D1" s="6"/>
      <c r="E1" s="6"/>
      <c r="F1" s="5"/>
      <c r="G1" s="5"/>
      <c r="H1" s="5"/>
      <c r="I1" s="5"/>
      <c r="J1" s="5"/>
      <c r="K1" s="5"/>
      <c r="L1" s="5"/>
      <c r="M1" s="5"/>
      <c r="N1" s="5"/>
      <c r="O1" s="5"/>
      <c r="P1" s="5"/>
      <c r="Q1" s="5"/>
      <c r="R1" s="5"/>
      <c r="S1" s="5"/>
      <c r="T1" s="5"/>
      <c r="U1" s="5"/>
      <c r="V1" s="5"/>
      <c r="W1" s="5"/>
      <c r="X1" s="5"/>
      <c r="Y1" s="5"/>
      <c r="Z1" s="5"/>
      <c r="AA1" s="5"/>
      <c r="AB1" s="5"/>
      <c r="AC1" s="5"/>
      <c r="AD1" s="5"/>
      <c r="AE1" s="5"/>
      <c r="AF1" s="5"/>
    </row>
    <row r="2" customFormat="false" ht="18.75" hidden="false" customHeight="true" outlineLevel="0" collapsed="false">
      <c r="A2" s="7" t="s">
        <v>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customFormat="false" ht="18.7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customFormat="false" ht="19.5" hidden="false" customHeight="false" outlineLevel="0" collapsed="false">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customFormat="false" ht="24" hidden="false" customHeight="true" outlineLevel="0" collapsed="false">
      <c r="A5" s="8" t="s">
        <v>2</v>
      </c>
      <c r="B5" s="8"/>
      <c r="C5" s="8"/>
      <c r="D5" s="9" t="s">
        <v>3</v>
      </c>
      <c r="E5" s="10"/>
      <c r="F5" s="10"/>
      <c r="G5" s="8" t="s">
        <v>4</v>
      </c>
      <c r="H5" s="9" t="s">
        <v>5</v>
      </c>
      <c r="I5" s="11"/>
      <c r="J5" s="11"/>
      <c r="K5" s="12"/>
      <c r="L5" s="10"/>
      <c r="M5" s="11"/>
      <c r="N5" s="11"/>
      <c r="O5" s="13"/>
      <c r="P5" s="13"/>
      <c r="Q5" s="13"/>
      <c r="R5" s="13"/>
      <c r="S5" s="13"/>
      <c r="T5" s="13"/>
      <c r="U5" s="11"/>
      <c r="V5" s="11"/>
      <c r="W5" s="11"/>
      <c r="X5" s="11"/>
      <c r="Y5" s="11"/>
      <c r="Z5" s="11"/>
      <c r="AA5" s="11"/>
      <c r="AB5" s="11"/>
      <c r="AC5" s="11"/>
      <c r="AD5" s="11"/>
      <c r="AE5" s="11"/>
      <c r="AF5" s="11"/>
      <c r="AG5" s="11"/>
      <c r="AH5" s="14"/>
      <c r="AI5" s="15"/>
      <c r="AJ5" s="15"/>
      <c r="AK5" s="15"/>
      <c r="AL5" s="15"/>
      <c r="AM5" s="15"/>
    </row>
    <row r="6" customFormat="false" ht="29.25" hidden="false" customHeight="true" outlineLevel="0" collapsed="false">
      <c r="A6" s="16" t="s">
        <v>6</v>
      </c>
      <c r="B6" s="16"/>
      <c r="C6" s="16"/>
      <c r="D6" s="17" t="n">
        <v>34698468000</v>
      </c>
      <c r="E6" s="18"/>
      <c r="F6" s="19"/>
      <c r="G6" s="16" t="s">
        <v>7</v>
      </c>
      <c r="H6" s="17" t="n">
        <v>2730661047</v>
      </c>
      <c r="I6" s="20"/>
      <c r="J6" s="20"/>
      <c r="K6" s="20"/>
      <c r="L6" s="18"/>
      <c r="M6" s="18"/>
      <c r="N6" s="18"/>
      <c r="O6" s="13"/>
      <c r="P6" s="13"/>
      <c r="Q6" s="13"/>
      <c r="R6" s="13"/>
      <c r="S6" s="13"/>
      <c r="T6" s="13"/>
      <c r="U6" s="21" t="s">
        <v>8</v>
      </c>
      <c r="V6" s="21"/>
      <c r="W6" s="22" t="s">
        <v>9</v>
      </c>
      <c r="X6" s="22"/>
      <c r="Y6" s="22"/>
      <c r="Z6" s="22"/>
      <c r="AA6" s="22"/>
      <c r="AB6" s="22"/>
      <c r="AC6" s="22"/>
      <c r="AD6" s="22"/>
      <c r="AE6" s="22"/>
      <c r="AF6" s="22"/>
      <c r="AG6" s="11"/>
      <c r="AH6" s="14"/>
      <c r="AI6" s="15"/>
      <c r="AJ6" s="15"/>
      <c r="AK6" s="15"/>
      <c r="AL6" s="15"/>
      <c r="AM6" s="15"/>
    </row>
    <row r="7" customFormat="false" ht="26.25" hidden="false" customHeight="true" outlineLevel="0" collapsed="false">
      <c r="A7" s="23" t="s">
        <v>10</v>
      </c>
      <c r="B7" s="23"/>
      <c r="C7" s="23"/>
      <c r="D7" s="24" t="n">
        <v>33721525093</v>
      </c>
      <c r="E7" s="18"/>
      <c r="F7" s="20"/>
      <c r="G7" s="23" t="s">
        <v>11</v>
      </c>
      <c r="H7" s="24" t="n">
        <v>2523882823</v>
      </c>
      <c r="I7" s="20"/>
      <c r="J7" s="20"/>
      <c r="K7" s="20"/>
      <c r="L7" s="18"/>
      <c r="M7" s="18"/>
      <c r="N7" s="18"/>
      <c r="O7" s="13"/>
      <c r="P7" s="13"/>
      <c r="Q7" s="13"/>
      <c r="R7" s="13"/>
      <c r="S7" s="13"/>
      <c r="T7" s="13"/>
      <c r="U7" s="25" t="s">
        <v>12</v>
      </c>
      <c r="V7" s="25"/>
      <c r="W7" s="26" t="s">
        <v>13</v>
      </c>
      <c r="X7" s="26"/>
      <c r="Y7" s="26"/>
      <c r="Z7" s="26"/>
      <c r="AA7" s="26"/>
      <c r="AB7" s="26"/>
      <c r="AC7" s="26"/>
      <c r="AD7" s="26"/>
      <c r="AE7" s="26"/>
      <c r="AF7" s="26"/>
      <c r="AG7" s="11"/>
      <c r="AH7" s="14"/>
      <c r="AI7" s="15"/>
      <c r="AJ7" s="15"/>
      <c r="AK7" s="15"/>
      <c r="AL7" s="15"/>
      <c r="AM7" s="15"/>
    </row>
    <row r="8" customFormat="false" ht="23.25" hidden="false" customHeight="true" outlineLevel="0" collapsed="false">
      <c r="A8" s="10"/>
      <c r="B8" s="10"/>
      <c r="C8" s="10"/>
      <c r="D8" s="10"/>
      <c r="E8" s="10"/>
      <c r="F8" s="10"/>
      <c r="G8" s="10"/>
      <c r="H8" s="10"/>
      <c r="I8" s="10"/>
      <c r="J8" s="10"/>
      <c r="K8" s="10"/>
      <c r="L8" s="10"/>
      <c r="M8" s="10"/>
      <c r="N8" s="10"/>
      <c r="O8" s="13"/>
      <c r="P8" s="13"/>
      <c r="Q8" s="13"/>
      <c r="R8" s="13"/>
      <c r="S8" s="13"/>
      <c r="T8" s="13"/>
      <c r="U8" s="25" t="s">
        <v>14</v>
      </c>
      <c r="V8" s="25"/>
      <c r="W8" s="27" t="s">
        <v>15</v>
      </c>
      <c r="X8" s="27"/>
      <c r="Y8" s="27"/>
      <c r="Z8" s="27"/>
      <c r="AA8" s="27"/>
      <c r="AB8" s="27"/>
      <c r="AC8" s="27"/>
      <c r="AD8" s="27"/>
      <c r="AE8" s="27"/>
      <c r="AF8" s="27"/>
      <c r="AG8" s="11"/>
      <c r="AH8" s="14"/>
      <c r="AI8" s="15"/>
      <c r="AJ8" s="15"/>
      <c r="AK8" s="15"/>
      <c r="AL8" s="15"/>
      <c r="AM8" s="15"/>
    </row>
    <row r="9" customFormat="false" ht="34.5" hidden="false" customHeight="true" outlineLevel="0" collapsed="false">
      <c r="A9" s="28" t="s">
        <v>16</v>
      </c>
      <c r="B9" s="28"/>
      <c r="C9" s="28"/>
      <c r="D9" s="29"/>
      <c r="E9" s="11"/>
      <c r="F9" s="11"/>
      <c r="G9" s="11"/>
      <c r="H9" s="30"/>
      <c r="I9" s="11"/>
      <c r="J9" s="11"/>
      <c r="K9" s="11"/>
      <c r="L9" s="11"/>
      <c r="M9" s="11"/>
      <c r="N9" s="11"/>
      <c r="O9" s="13"/>
      <c r="P9" s="13"/>
      <c r="Q9" s="13"/>
      <c r="R9" s="13"/>
      <c r="S9" s="13"/>
      <c r="T9" s="13"/>
      <c r="U9" s="25" t="s">
        <v>17</v>
      </c>
      <c r="V9" s="25"/>
      <c r="W9" s="27" t="n">
        <v>3105876283</v>
      </c>
      <c r="X9" s="27"/>
      <c r="Y9" s="27"/>
      <c r="Z9" s="27"/>
      <c r="AA9" s="27"/>
      <c r="AB9" s="27"/>
      <c r="AC9" s="27"/>
      <c r="AD9" s="27"/>
      <c r="AE9" s="27"/>
      <c r="AF9" s="27"/>
      <c r="AG9" s="11"/>
      <c r="AH9" s="14"/>
      <c r="AI9" s="15"/>
      <c r="AJ9" s="15"/>
      <c r="AK9" s="15"/>
      <c r="AL9" s="15"/>
      <c r="AM9" s="15"/>
    </row>
    <row r="10" customFormat="false" ht="32.25" hidden="false" customHeight="true" outlineLevel="0" collapsed="false">
      <c r="A10" s="31" t="s">
        <v>18</v>
      </c>
      <c r="B10" s="31"/>
      <c r="C10" s="31"/>
      <c r="D10" s="24"/>
      <c r="E10" s="11"/>
      <c r="F10" s="11"/>
      <c r="G10" s="11"/>
      <c r="H10" s="32"/>
      <c r="I10" s="11"/>
      <c r="J10" s="11"/>
      <c r="K10" s="11"/>
      <c r="L10" s="11"/>
      <c r="M10" s="11"/>
      <c r="N10" s="11"/>
      <c r="O10" s="13"/>
      <c r="P10" s="13"/>
      <c r="Q10" s="13"/>
      <c r="R10" s="13"/>
      <c r="S10" s="13"/>
      <c r="T10" s="13"/>
      <c r="U10" s="33" t="s">
        <v>19</v>
      </c>
      <c r="V10" s="33"/>
      <c r="W10" s="34" t="s">
        <v>20</v>
      </c>
      <c r="X10" s="34"/>
      <c r="Y10" s="34"/>
      <c r="Z10" s="34"/>
      <c r="AA10" s="34"/>
      <c r="AB10" s="34"/>
      <c r="AC10" s="34"/>
      <c r="AD10" s="34"/>
      <c r="AE10" s="34"/>
      <c r="AF10" s="34"/>
      <c r="AG10" s="11"/>
      <c r="AH10" s="14"/>
      <c r="AI10" s="15"/>
      <c r="AJ10" s="15"/>
      <c r="AK10" s="15"/>
      <c r="AL10" s="15"/>
      <c r="AM10" s="15"/>
    </row>
    <row r="11" customFormat="false" ht="38.25" hidden="false" customHeight="true" outlineLevel="0" collapsed="false">
      <c r="A11" s="8" t="s">
        <v>21</v>
      </c>
      <c r="B11" s="8"/>
      <c r="C11" s="8"/>
      <c r="D11" s="8"/>
      <c r="E11" s="8"/>
      <c r="F11" s="8"/>
      <c r="G11" s="8"/>
      <c r="H11" s="8"/>
      <c r="I11" s="8"/>
      <c r="J11" s="8"/>
      <c r="K11" s="8"/>
      <c r="L11" s="8"/>
      <c r="M11" s="8"/>
      <c r="N11" s="8"/>
      <c r="O11" s="35" t="s">
        <v>22</v>
      </c>
      <c r="P11" s="35"/>
      <c r="Q11" s="35"/>
      <c r="R11" s="35"/>
      <c r="S11" s="35"/>
      <c r="T11" s="35"/>
      <c r="U11" s="35"/>
      <c r="V11" s="36" t="s">
        <v>23</v>
      </c>
      <c r="W11" s="36"/>
      <c r="X11" s="36"/>
      <c r="Y11" s="36"/>
      <c r="Z11" s="36"/>
      <c r="AA11" s="36" t="s">
        <v>24</v>
      </c>
      <c r="AB11" s="36"/>
      <c r="AC11" s="36"/>
      <c r="AD11" s="36"/>
      <c r="AE11" s="36"/>
      <c r="AF11" s="37" t="s">
        <v>25</v>
      </c>
      <c r="AG11" s="38"/>
      <c r="AH11" s="39"/>
      <c r="AI11" s="15"/>
      <c r="AJ11" s="15"/>
      <c r="AK11" s="15"/>
      <c r="AL11" s="15"/>
      <c r="AM11" s="15"/>
    </row>
    <row r="12" customFormat="false" ht="15" hidden="false" customHeight="false" outlineLevel="0" collapsed="false">
      <c r="A12" s="40" t="n">
        <v>1</v>
      </c>
      <c r="B12" s="41" t="n">
        <v>2</v>
      </c>
      <c r="C12" s="41" t="n">
        <v>3</v>
      </c>
      <c r="D12" s="42" t="n">
        <v>4</v>
      </c>
      <c r="E12" s="43" t="n">
        <v>5</v>
      </c>
      <c r="F12" s="43" t="n">
        <v>6</v>
      </c>
      <c r="G12" s="43" t="n">
        <v>7</v>
      </c>
      <c r="H12" s="44" t="n">
        <v>8</v>
      </c>
      <c r="I12" s="44"/>
      <c r="J12" s="44"/>
      <c r="K12" s="44"/>
      <c r="L12" s="42" t="n">
        <v>9</v>
      </c>
      <c r="M12" s="41" t="n">
        <v>10</v>
      </c>
      <c r="N12" s="41"/>
      <c r="O12" s="45" t="n">
        <v>11</v>
      </c>
      <c r="P12" s="45" t="n">
        <v>12</v>
      </c>
      <c r="Q12" s="45" t="n">
        <v>13</v>
      </c>
      <c r="R12" s="45" t="n">
        <v>14</v>
      </c>
      <c r="S12" s="45" t="n">
        <v>15</v>
      </c>
      <c r="T12" s="45" t="n">
        <v>16</v>
      </c>
      <c r="U12" s="45" t="n">
        <v>17</v>
      </c>
      <c r="V12" s="41" t="n">
        <v>18</v>
      </c>
      <c r="W12" s="41" t="n">
        <v>19</v>
      </c>
      <c r="X12" s="41" t="n">
        <v>20</v>
      </c>
      <c r="Y12" s="41" t="n">
        <v>21</v>
      </c>
      <c r="Z12" s="41" t="n">
        <v>22</v>
      </c>
      <c r="AA12" s="41" t="n">
        <v>23</v>
      </c>
      <c r="AB12" s="41"/>
      <c r="AC12" s="41"/>
      <c r="AD12" s="41"/>
      <c r="AE12" s="41"/>
      <c r="AF12" s="41" t="n">
        <v>24</v>
      </c>
      <c r="AG12" s="46"/>
      <c r="AH12" s="14"/>
      <c r="AI12" s="15"/>
      <c r="AJ12" s="15"/>
      <c r="AK12" s="15"/>
      <c r="AL12" s="15"/>
      <c r="AM12" s="15"/>
    </row>
    <row r="13" customFormat="false" ht="69.75" hidden="false" customHeight="true" outlineLevel="0" collapsed="false">
      <c r="A13" s="43" t="s">
        <v>26</v>
      </c>
      <c r="B13" s="43" t="s">
        <v>27</v>
      </c>
      <c r="C13" s="43" t="s">
        <v>28</v>
      </c>
      <c r="D13" s="43" t="s">
        <v>29</v>
      </c>
      <c r="E13" s="43" t="s">
        <v>30</v>
      </c>
      <c r="F13" s="43" t="s">
        <v>31</v>
      </c>
      <c r="G13" s="43" t="s">
        <v>32</v>
      </c>
      <c r="H13" s="43" t="s">
        <v>33</v>
      </c>
      <c r="I13" s="43" t="s">
        <v>34</v>
      </c>
      <c r="J13" s="43" t="s">
        <v>35</v>
      </c>
      <c r="K13" s="43" t="s">
        <v>36</v>
      </c>
      <c r="L13" s="43" t="s">
        <v>37</v>
      </c>
      <c r="M13" s="43" t="s">
        <v>38</v>
      </c>
      <c r="N13" s="43" t="s">
        <v>39</v>
      </c>
      <c r="O13" s="47" t="s">
        <v>40</v>
      </c>
      <c r="P13" s="47" t="s">
        <v>41</v>
      </c>
      <c r="Q13" s="47" t="s">
        <v>42</v>
      </c>
      <c r="R13" s="47" t="s">
        <v>43</v>
      </c>
      <c r="S13" s="47" t="s">
        <v>44</v>
      </c>
      <c r="T13" s="48" t="s">
        <v>45</v>
      </c>
      <c r="U13" s="43" t="s">
        <v>46</v>
      </c>
      <c r="V13" s="49" t="s">
        <v>47</v>
      </c>
      <c r="W13" s="43" t="s">
        <v>48</v>
      </c>
      <c r="X13" s="43" t="s">
        <v>49</v>
      </c>
      <c r="Y13" s="43" t="s">
        <v>50</v>
      </c>
      <c r="Z13" s="43" t="s">
        <v>51</v>
      </c>
      <c r="AA13" s="50" t="s">
        <v>52</v>
      </c>
      <c r="AB13" s="50" t="s">
        <v>53</v>
      </c>
      <c r="AC13" s="50" t="s">
        <v>54</v>
      </c>
      <c r="AD13" s="50" t="s">
        <v>55</v>
      </c>
      <c r="AE13" s="50" t="s">
        <v>56</v>
      </c>
      <c r="AF13" s="50" t="s">
        <v>57</v>
      </c>
      <c r="AG13" s="51"/>
      <c r="AH13" s="52" t="s">
        <v>58</v>
      </c>
      <c r="AI13" s="53" t="s">
        <v>59</v>
      </c>
      <c r="AJ13" s="53" t="s">
        <v>60</v>
      </c>
      <c r="AK13" s="54" t="s">
        <v>61</v>
      </c>
      <c r="AL13" s="53" t="s">
        <v>62</v>
      </c>
      <c r="AM13" s="53" t="s">
        <v>63</v>
      </c>
    </row>
    <row r="14" customFormat="false" ht="27" hidden="false" customHeight="true" outlineLevel="0" collapsed="false">
      <c r="A14" s="55" t="s">
        <v>64</v>
      </c>
      <c r="B14" s="56" t="n">
        <v>2019</v>
      </c>
      <c r="C14" s="57" t="s">
        <v>65</v>
      </c>
      <c r="D14" s="57" t="s">
        <v>66</v>
      </c>
      <c r="E14" s="57" t="s">
        <v>67</v>
      </c>
      <c r="F14" s="58" t="s">
        <v>68</v>
      </c>
      <c r="G14" s="57" t="s">
        <v>69</v>
      </c>
      <c r="H14" s="59" t="s">
        <v>70</v>
      </c>
      <c r="I14" s="60" t="n">
        <v>45</v>
      </c>
      <c r="J14" s="61" t="s">
        <v>71</v>
      </c>
      <c r="K14" s="61" t="s">
        <v>72</v>
      </c>
      <c r="L14" s="62" t="n">
        <v>1375</v>
      </c>
      <c r="M14" s="63" t="n">
        <v>52900762</v>
      </c>
      <c r="N14" s="57" t="s">
        <v>73</v>
      </c>
      <c r="O14" s="64" t="n">
        <v>59220000</v>
      </c>
      <c r="P14" s="64"/>
      <c r="Q14" s="64" t="n">
        <v>0</v>
      </c>
      <c r="R14" s="65"/>
      <c r="S14" s="66"/>
      <c r="T14" s="67" t="n">
        <v>59220000</v>
      </c>
      <c r="U14" s="68" t="n">
        <v>50995000</v>
      </c>
      <c r="V14" s="69" t="n">
        <v>43480</v>
      </c>
      <c r="W14" s="69" t="n">
        <v>43481</v>
      </c>
      <c r="X14" s="69" t="n">
        <v>43850</v>
      </c>
      <c r="Y14" s="56" t="n">
        <v>360</v>
      </c>
      <c r="Z14" s="56"/>
      <c r="AA14" s="70"/>
      <c r="AB14" s="57"/>
      <c r="AC14" s="57" t="s">
        <v>74</v>
      </c>
      <c r="AD14" s="57"/>
      <c r="AE14" s="57"/>
      <c r="AF14" s="71" t="n">
        <v>0.861111111111111</v>
      </c>
      <c r="AG14" s="55"/>
      <c r="AH14" s="72" t="n">
        <f aca="false">IF(SUMPRODUCT((A$14:A14=A14)*(B$14:B14=B14)*(C$14:C14=C14))&gt;1,0,1)</f>
        <v>1</v>
      </c>
      <c r="AI14" s="15" t="str">
        <f aca="false">IFERROR(VLOOKUP(D14,tipo,1,0),"NO")</f>
        <v>Contratos de prestación de servicios profesionales y de apoyo a la gestión</v>
      </c>
      <c r="AJ14" s="15" t="str">
        <f aca="false">IFERROR(VLOOKUP(E14,modal,1,0),"NO")</f>
        <v>Contratación directa</v>
      </c>
      <c r="AK14" s="73" t="str">
        <f aca="false">IFERROR(VLOOKUP(F14,Tipo!$C$12:$C$27,1,0),"NO")</f>
        <v>Prestación de servicios profesionales y de apoyo a la gestión, o para la ejecución de trabajos artísticos que sólo puedan encomendarse a determinadas personas naturales;</v>
      </c>
      <c r="AL14" s="15" t="str">
        <f aca="false">IFERROR(VLOOKUP(H14,afectacion,1,0),"NO")</f>
        <v>Inversión</v>
      </c>
      <c r="AM14" s="15" t="n">
        <f aca="false">IFERROR(VLOOKUP(I14,programa,1,0),"NO")</f>
        <v>45</v>
      </c>
    </row>
    <row r="15" customFormat="false" ht="27" hidden="false" customHeight="true" outlineLevel="0" collapsed="false">
      <c r="A15" s="55" t="s">
        <v>75</v>
      </c>
      <c r="B15" s="56" t="n">
        <v>2019</v>
      </c>
      <c r="C15" s="57" t="s">
        <v>76</v>
      </c>
      <c r="D15" s="57" t="s">
        <v>66</v>
      </c>
      <c r="E15" s="57" t="s">
        <v>67</v>
      </c>
      <c r="F15" s="58" t="s">
        <v>68</v>
      </c>
      <c r="G15" s="57" t="s">
        <v>77</v>
      </c>
      <c r="H15" s="59" t="s">
        <v>70</v>
      </c>
      <c r="I15" s="60" t="n">
        <v>45</v>
      </c>
      <c r="J15" s="61" t="s">
        <v>71</v>
      </c>
      <c r="K15" s="61" t="s">
        <v>72</v>
      </c>
      <c r="L15" s="62" t="n">
        <v>1375</v>
      </c>
      <c r="M15" s="63" t="n">
        <v>52603721</v>
      </c>
      <c r="N15" s="57" t="s">
        <v>78</v>
      </c>
      <c r="O15" s="64" t="n">
        <v>48000000</v>
      </c>
      <c r="P15" s="64"/>
      <c r="Q15" s="64" t="n">
        <v>0</v>
      </c>
      <c r="R15" s="65" t="n">
        <v>1</v>
      </c>
      <c r="S15" s="66" t="n">
        <v>8000000</v>
      </c>
      <c r="T15" s="67" t="n">
        <v>56000000</v>
      </c>
      <c r="U15" s="68" t="n">
        <v>42000000</v>
      </c>
      <c r="V15" s="69" t="n">
        <v>43480</v>
      </c>
      <c r="W15" s="69" t="n">
        <v>43481</v>
      </c>
      <c r="X15" s="69" t="n">
        <v>43905</v>
      </c>
      <c r="Y15" s="56" t="n">
        <v>360</v>
      </c>
      <c r="Z15" s="56" t="n">
        <v>60</v>
      </c>
      <c r="AA15" s="70"/>
      <c r="AB15" s="57"/>
      <c r="AC15" s="57" t="s">
        <v>74</v>
      </c>
      <c r="AD15" s="57"/>
      <c r="AE15" s="57"/>
      <c r="AF15" s="71" t="n">
        <v>0.75</v>
      </c>
      <c r="AG15" s="55"/>
      <c r="AH15" s="72" t="n">
        <f aca="false">IF(SUMPRODUCT((A$14:A15=A15)*(B$14:B15=B15)*(C$14:C15=C15))&gt;1,0,1)</f>
        <v>1</v>
      </c>
      <c r="AI15" s="15" t="str">
        <f aca="false">IFERROR(VLOOKUP(D15,tipo,1,0),"NO")</f>
        <v>Contratos de prestación de servicios profesionales y de apoyo a la gestión</v>
      </c>
      <c r="AJ15" s="15" t="str">
        <f aca="false">IFERROR(VLOOKUP(E15,modal,1,0),"NO")</f>
        <v>Contratación directa</v>
      </c>
      <c r="AK15" s="73" t="str">
        <f aca="false">IFERROR(VLOOKUP(F15,Tipo!$C$12:$C$27,1,0),"NO")</f>
        <v>Prestación de servicios profesionales y de apoyo a la gestión, o para la ejecución de trabajos artísticos que sólo puedan encomendarse a determinadas personas naturales;</v>
      </c>
      <c r="AL15" s="15" t="str">
        <f aca="false">IFERROR(VLOOKUP(H15,afectacion,1,0),"NO")</f>
        <v>Inversión</v>
      </c>
      <c r="AM15" s="15" t="n">
        <f aca="false">IFERROR(VLOOKUP(I15,programa,1,0),"NO")</f>
        <v>45</v>
      </c>
    </row>
    <row r="16" customFormat="false" ht="27" hidden="false" customHeight="true" outlineLevel="0" collapsed="false">
      <c r="A16" s="55" t="s">
        <v>79</v>
      </c>
      <c r="B16" s="56" t="n">
        <v>2019</v>
      </c>
      <c r="C16" s="57" t="s">
        <v>80</v>
      </c>
      <c r="D16" s="57" t="s">
        <v>66</v>
      </c>
      <c r="E16" s="57" t="s">
        <v>67</v>
      </c>
      <c r="F16" s="58" t="s">
        <v>68</v>
      </c>
      <c r="G16" s="57" t="s">
        <v>81</v>
      </c>
      <c r="H16" s="59" t="s">
        <v>70</v>
      </c>
      <c r="I16" s="60" t="n">
        <v>45</v>
      </c>
      <c r="J16" s="61" t="s">
        <v>71</v>
      </c>
      <c r="K16" s="61" t="s">
        <v>72</v>
      </c>
      <c r="L16" s="62" t="n">
        <v>1375</v>
      </c>
      <c r="M16" s="63" t="n">
        <v>51552857</v>
      </c>
      <c r="N16" s="57" t="s">
        <v>82</v>
      </c>
      <c r="O16" s="64" t="n">
        <v>88200000</v>
      </c>
      <c r="P16" s="64"/>
      <c r="Q16" s="64" t="n">
        <v>0</v>
      </c>
      <c r="R16" s="65"/>
      <c r="S16" s="66"/>
      <c r="T16" s="67" t="n">
        <v>88200000</v>
      </c>
      <c r="U16" s="68" t="n">
        <v>77175000</v>
      </c>
      <c r="V16" s="69" t="n">
        <v>43481</v>
      </c>
      <c r="W16" s="69" t="n">
        <v>43481</v>
      </c>
      <c r="X16" s="69" t="n">
        <v>43845</v>
      </c>
      <c r="Y16" s="56" t="n">
        <v>360</v>
      </c>
      <c r="Z16" s="56"/>
      <c r="AA16" s="70"/>
      <c r="AB16" s="57"/>
      <c r="AC16" s="57" t="s">
        <v>74</v>
      </c>
      <c r="AD16" s="57"/>
      <c r="AE16" s="57"/>
      <c r="AF16" s="71" t="n">
        <v>0.875</v>
      </c>
      <c r="AG16" s="55"/>
      <c r="AH16" s="72" t="n">
        <f aca="false">IF(SUMPRODUCT((A$14:A16=A16)*(B$14:B16=B16)*(C$14:C16=C16))&gt;1,0,1)</f>
        <v>1</v>
      </c>
      <c r="AI16" s="15" t="str">
        <f aca="false">IFERROR(VLOOKUP(D16,tipo,1,0),"NO")</f>
        <v>Contratos de prestación de servicios profesionales y de apoyo a la gestión</v>
      </c>
      <c r="AJ16" s="15" t="str">
        <f aca="false">IFERROR(VLOOKUP(E16,modal,1,0),"NO")</f>
        <v>Contratación directa</v>
      </c>
      <c r="AK16" s="73" t="str">
        <f aca="false">IFERROR(VLOOKUP(F16,Tipo!$C$12:$C$27,1,0),"NO")</f>
        <v>Prestación de servicios profesionales y de apoyo a la gestión, o para la ejecución de trabajos artísticos que sólo puedan encomendarse a determinadas personas naturales;</v>
      </c>
      <c r="AL16" s="15" t="str">
        <f aca="false">IFERROR(VLOOKUP(H16,afectacion,1,0),"NO")</f>
        <v>Inversión</v>
      </c>
      <c r="AM16" s="15" t="n">
        <f aca="false">IFERROR(VLOOKUP(I16,programa,1,0),"NO")</f>
        <v>45</v>
      </c>
    </row>
    <row r="17" customFormat="false" ht="27" hidden="false" customHeight="true" outlineLevel="0" collapsed="false">
      <c r="A17" s="55" t="s">
        <v>83</v>
      </c>
      <c r="B17" s="56" t="n">
        <v>2019</v>
      </c>
      <c r="C17" s="57" t="s">
        <v>84</v>
      </c>
      <c r="D17" s="57" t="s">
        <v>66</v>
      </c>
      <c r="E17" s="57" t="s">
        <v>67</v>
      </c>
      <c r="F17" s="58" t="s">
        <v>68</v>
      </c>
      <c r="G17" s="57" t="s">
        <v>85</v>
      </c>
      <c r="H17" s="59" t="s">
        <v>70</v>
      </c>
      <c r="I17" s="60" t="n">
        <v>45</v>
      </c>
      <c r="J17" s="61" t="s">
        <v>71</v>
      </c>
      <c r="K17" s="61" t="s">
        <v>72</v>
      </c>
      <c r="L17" s="62" t="n">
        <v>1375</v>
      </c>
      <c r="M17" s="63" t="n">
        <v>516577917</v>
      </c>
      <c r="N17" s="57" t="s">
        <v>86</v>
      </c>
      <c r="O17" s="64" t="n">
        <v>59220000</v>
      </c>
      <c r="P17" s="64"/>
      <c r="Q17" s="64" t="n">
        <v>0</v>
      </c>
      <c r="R17" s="65"/>
      <c r="S17" s="66"/>
      <c r="T17" s="67" t="n">
        <v>59220000</v>
      </c>
      <c r="U17" s="68" t="n">
        <v>51653000</v>
      </c>
      <c r="V17" s="69" t="n">
        <v>43481</v>
      </c>
      <c r="W17" s="69" t="n">
        <v>43482</v>
      </c>
      <c r="X17" s="69" t="n">
        <v>43846</v>
      </c>
      <c r="Y17" s="56" t="n">
        <v>360</v>
      </c>
      <c r="Z17" s="56"/>
      <c r="AA17" s="70"/>
      <c r="AB17" s="57"/>
      <c r="AC17" s="57" t="s">
        <v>74</v>
      </c>
      <c r="AD17" s="57"/>
      <c r="AE17" s="57"/>
      <c r="AF17" s="71" t="n">
        <v>0.872222222222222</v>
      </c>
      <c r="AG17" s="55"/>
      <c r="AH17" s="72" t="n">
        <f aca="false">IF(SUMPRODUCT((A$14:A17=A17)*(B$14:B17=B17)*(C$14:C17=C17))&gt;1,0,1)</f>
        <v>1</v>
      </c>
      <c r="AI17" s="15" t="str">
        <f aca="false">IFERROR(VLOOKUP(D17,tipo,1,0),"NO")</f>
        <v>Contratos de prestación de servicios profesionales y de apoyo a la gestión</v>
      </c>
      <c r="AJ17" s="15" t="str">
        <f aca="false">IFERROR(VLOOKUP(E17,modal,1,0),"NO")</f>
        <v>Contratación directa</v>
      </c>
      <c r="AK17" s="73" t="str">
        <f aca="false">IFERROR(VLOOKUP(F17,Tipo!$C$12:$C$27,1,0),"NO")</f>
        <v>Prestación de servicios profesionales y de apoyo a la gestión, o para la ejecución de trabajos artísticos que sólo puedan encomendarse a determinadas personas naturales;</v>
      </c>
      <c r="AL17" s="15" t="str">
        <f aca="false">IFERROR(VLOOKUP(H17,afectacion,1,0),"NO")</f>
        <v>Inversión</v>
      </c>
      <c r="AM17" s="15" t="n">
        <f aca="false">IFERROR(VLOOKUP(I17,programa,1,0),"NO")</f>
        <v>45</v>
      </c>
    </row>
    <row r="18" customFormat="false" ht="27" hidden="false" customHeight="true" outlineLevel="0" collapsed="false">
      <c r="A18" s="55" t="s">
        <v>87</v>
      </c>
      <c r="B18" s="56" t="n">
        <v>2019</v>
      </c>
      <c r="C18" s="57" t="s">
        <v>88</v>
      </c>
      <c r="D18" s="57" t="s">
        <v>66</v>
      </c>
      <c r="E18" s="57" t="s">
        <v>67</v>
      </c>
      <c r="F18" s="58" t="s">
        <v>68</v>
      </c>
      <c r="G18" s="57" t="s">
        <v>89</v>
      </c>
      <c r="H18" s="59" t="s">
        <v>70</v>
      </c>
      <c r="I18" s="60" t="n">
        <v>45</v>
      </c>
      <c r="J18" s="61" t="s">
        <v>71</v>
      </c>
      <c r="K18" s="61" t="s">
        <v>72</v>
      </c>
      <c r="L18" s="62" t="n">
        <v>1375</v>
      </c>
      <c r="M18" s="63" t="n">
        <v>80143954</v>
      </c>
      <c r="N18" s="57" t="s">
        <v>90</v>
      </c>
      <c r="O18" s="64" t="n">
        <v>28224000</v>
      </c>
      <c r="P18" s="64"/>
      <c r="Q18" s="64" t="n">
        <v>0</v>
      </c>
      <c r="R18" s="65" t="n">
        <v>1</v>
      </c>
      <c r="S18" s="66" t="n">
        <v>14112000</v>
      </c>
      <c r="T18" s="67" t="n">
        <v>42336000</v>
      </c>
      <c r="U18" s="68" t="n">
        <v>24696000</v>
      </c>
      <c r="V18" s="69" t="n">
        <v>43481</v>
      </c>
      <c r="W18" s="69" t="n">
        <v>43481</v>
      </c>
      <c r="X18" s="69" t="n">
        <v>44027</v>
      </c>
      <c r="Y18" s="56" t="n">
        <v>360</v>
      </c>
      <c r="Z18" s="56" t="n">
        <v>180</v>
      </c>
      <c r="AA18" s="70"/>
      <c r="AB18" s="57"/>
      <c r="AC18" s="57" t="s">
        <v>74</v>
      </c>
      <c r="AD18" s="57"/>
      <c r="AE18" s="57"/>
      <c r="AF18" s="71" t="n">
        <v>0.583333333333333</v>
      </c>
      <c r="AG18" s="55"/>
      <c r="AH18" s="72" t="n">
        <f aca="false">IF(SUMPRODUCT((A$14:A18=A18)*(B$14:B18=B18)*(C$14:C18=C18))&gt;1,0,1)</f>
        <v>1</v>
      </c>
      <c r="AI18" s="15" t="str">
        <f aca="false">IFERROR(VLOOKUP(D18,tipo,1,0),"NO")</f>
        <v>Contratos de prestación de servicios profesionales y de apoyo a la gestión</v>
      </c>
      <c r="AJ18" s="15" t="str">
        <f aca="false">IFERROR(VLOOKUP(E18,modal,1,0),"NO")</f>
        <v>Contratación directa</v>
      </c>
      <c r="AK18" s="73" t="str">
        <f aca="false">IFERROR(VLOOKUP(F18,Tipo!$C$12:$C$27,1,0),"NO")</f>
        <v>Prestación de servicios profesionales y de apoyo a la gestión, o para la ejecución de trabajos artísticos que sólo puedan encomendarse a determinadas personas naturales;</v>
      </c>
      <c r="AL18" s="15" t="str">
        <f aca="false">IFERROR(VLOOKUP(H18,afectacion,1,0),"NO")</f>
        <v>Inversión</v>
      </c>
      <c r="AM18" s="15" t="n">
        <f aca="false">IFERROR(VLOOKUP(I18,programa,1,0),"NO")</f>
        <v>45</v>
      </c>
    </row>
    <row r="19" customFormat="false" ht="27" hidden="false" customHeight="true" outlineLevel="0" collapsed="false">
      <c r="A19" s="55" t="s">
        <v>91</v>
      </c>
      <c r="B19" s="56" t="n">
        <v>2019</v>
      </c>
      <c r="C19" s="57" t="s">
        <v>92</v>
      </c>
      <c r="D19" s="57" t="s">
        <v>66</v>
      </c>
      <c r="E19" s="57" t="s">
        <v>67</v>
      </c>
      <c r="F19" s="58" t="s">
        <v>68</v>
      </c>
      <c r="G19" s="57" t="s">
        <v>93</v>
      </c>
      <c r="H19" s="59" t="s">
        <v>70</v>
      </c>
      <c r="I19" s="60" t="n">
        <v>45</v>
      </c>
      <c r="J19" s="61" t="s">
        <v>71</v>
      </c>
      <c r="K19" s="61" t="s">
        <v>72</v>
      </c>
      <c r="L19" s="62" t="n">
        <v>1375</v>
      </c>
      <c r="M19" s="63" t="n">
        <v>1032375829</v>
      </c>
      <c r="N19" s="57" t="s">
        <v>94</v>
      </c>
      <c r="O19" s="64" t="n">
        <v>71820000</v>
      </c>
      <c r="P19" s="64"/>
      <c r="Q19" s="64" t="n">
        <v>0</v>
      </c>
      <c r="R19" s="65"/>
      <c r="S19" s="66"/>
      <c r="T19" s="67" t="n">
        <v>71820000</v>
      </c>
      <c r="U19" s="68" t="n">
        <v>62443500</v>
      </c>
      <c r="V19" s="69" t="n">
        <v>43482</v>
      </c>
      <c r="W19" s="69" t="n">
        <v>43483</v>
      </c>
      <c r="X19" s="69" t="n">
        <v>43857</v>
      </c>
      <c r="Y19" s="56" t="n">
        <v>360</v>
      </c>
      <c r="Z19" s="56"/>
      <c r="AA19" s="70"/>
      <c r="AB19" s="57"/>
      <c r="AC19" s="57" t="s">
        <v>74</v>
      </c>
      <c r="AD19" s="57"/>
      <c r="AE19" s="57"/>
      <c r="AF19" s="71" t="n">
        <v>0.869444444444444</v>
      </c>
      <c r="AG19" s="55"/>
      <c r="AH19" s="72" t="n">
        <f aca="false">IF(SUMPRODUCT((A$14:A19=A19)*(B$14:B19=B19)*(C$14:C19=C19))&gt;1,0,1)</f>
        <v>1</v>
      </c>
      <c r="AI19" s="15" t="str">
        <f aca="false">IFERROR(VLOOKUP(D19,tipo,1,0),"NO")</f>
        <v>Contratos de prestación de servicios profesionales y de apoyo a la gestión</v>
      </c>
      <c r="AJ19" s="15" t="str">
        <f aca="false">IFERROR(VLOOKUP(E19,modal,1,0),"NO")</f>
        <v>Contratación directa</v>
      </c>
      <c r="AK19" s="73" t="str">
        <f aca="false">IFERROR(VLOOKUP(F19,Tipo!$C$12:$C$27,1,0),"NO")</f>
        <v>Prestación de servicios profesionales y de apoyo a la gestión, o para la ejecución de trabajos artísticos que sólo puedan encomendarse a determinadas personas naturales;</v>
      </c>
      <c r="AL19" s="15" t="str">
        <f aca="false">IFERROR(VLOOKUP(H19,afectacion,1,0),"NO")</f>
        <v>Inversión</v>
      </c>
      <c r="AM19" s="15" t="n">
        <f aca="false">IFERROR(VLOOKUP(I19,programa,1,0),"NO")</f>
        <v>45</v>
      </c>
    </row>
    <row r="20" customFormat="false" ht="27" hidden="false" customHeight="true" outlineLevel="0" collapsed="false">
      <c r="A20" s="55" t="s">
        <v>95</v>
      </c>
      <c r="B20" s="56" t="n">
        <v>2019</v>
      </c>
      <c r="C20" s="57" t="s">
        <v>96</v>
      </c>
      <c r="D20" s="57" t="s">
        <v>66</v>
      </c>
      <c r="E20" s="57" t="s">
        <v>67</v>
      </c>
      <c r="F20" s="58" t="s">
        <v>68</v>
      </c>
      <c r="G20" s="57" t="s">
        <v>97</v>
      </c>
      <c r="H20" s="59" t="s">
        <v>70</v>
      </c>
      <c r="I20" s="60" t="n">
        <v>45</v>
      </c>
      <c r="J20" s="61" t="s">
        <v>71</v>
      </c>
      <c r="K20" s="61" t="s">
        <v>72</v>
      </c>
      <c r="L20" s="62" t="n">
        <v>1375</v>
      </c>
      <c r="M20" s="63" t="n">
        <v>39624329</v>
      </c>
      <c r="N20" s="57" t="s">
        <v>98</v>
      </c>
      <c r="O20" s="64" t="n">
        <v>113280000</v>
      </c>
      <c r="P20" s="64"/>
      <c r="Q20" s="64" t="n">
        <v>0</v>
      </c>
      <c r="R20" s="65" t="n">
        <v>1</v>
      </c>
      <c r="S20" s="66" t="n">
        <v>26746667</v>
      </c>
      <c r="T20" s="67" t="n">
        <v>140026667</v>
      </c>
      <c r="U20" s="68" t="n">
        <v>98490667</v>
      </c>
      <c r="V20" s="69" t="n">
        <v>43482</v>
      </c>
      <c r="W20" s="69" t="n">
        <v>43483</v>
      </c>
      <c r="X20" s="69" t="n">
        <v>43932</v>
      </c>
      <c r="Y20" s="56" t="n">
        <v>360</v>
      </c>
      <c r="Z20" s="56" t="n">
        <v>85</v>
      </c>
      <c r="AA20" s="70"/>
      <c r="AB20" s="57"/>
      <c r="AC20" s="57" t="s">
        <v>74</v>
      </c>
      <c r="AD20" s="57"/>
      <c r="AE20" s="57"/>
      <c r="AF20" s="71" t="n">
        <v>0.703370787222979</v>
      </c>
      <c r="AG20" s="55"/>
      <c r="AH20" s="72" t="n">
        <f aca="false">IF(SUMPRODUCT((A$14:A20=A20)*(B$14:B20=B20)*(C$14:C20=C20))&gt;1,0,1)</f>
        <v>1</v>
      </c>
      <c r="AI20" s="15"/>
      <c r="AJ20" s="15"/>
      <c r="AK20" s="73"/>
      <c r="AL20" s="15"/>
      <c r="AM20" s="15"/>
    </row>
    <row r="21" customFormat="false" ht="27" hidden="false" customHeight="true" outlineLevel="0" collapsed="false">
      <c r="A21" s="55" t="s">
        <v>99</v>
      </c>
      <c r="B21" s="56" t="n">
        <v>2019</v>
      </c>
      <c r="C21" s="57" t="s">
        <v>100</v>
      </c>
      <c r="D21" s="57" t="s">
        <v>66</v>
      </c>
      <c r="E21" s="57" t="s">
        <v>67</v>
      </c>
      <c r="F21" s="58" t="s">
        <v>68</v>
      </c>
      <c r="G21" s="57" t="s">
        <v>89</v>
      </c>
      <c r="H21" s="59" t="s">
        <v>70</v>
      </c>
      <c r="I21" s="60" t="n">
        <v>45</v>
      </c>
      <c r="J21" s="61" t="s">
        <v>71</v>
      </c>
      <c r="K21" s="61" t="s">
        <v>72</v>
      </c>
      <c r="L21" s="62" t="n">
        <v>1375</v>
      </c>
      <c r="M21" s="63" t="n">
        <v>4090379</v>
      </c>
      <c r="N21" s="57" t="s">
        <v>101</v>
      </c>
      <c r="O21" s="64" t="n">
        <v>28224000</v>
      </c>
      <c r="P21" s="64"/>
      <c r="Q21" s="64" t="n">
        <v>0</v>
      </c>
      <c r="R21" s="65"/>
      <c r="S21" s="66"/>
      <c r="T21" s="67" t="n">
        <v>28224000</v>
      </c>
      <c r="U21" s="68" t="n">
        <v>24539200</v>
      </c>
      <c r="V21" s="69" t="n">
        <v>43483</v>
      </c>
      <c r="W21" s="69" t="n">
        <v>43483</v>
      </c>
      <c r="X21" s="69" t="n">
        <v>43847</v>
      </c>
      <c r="Y21" s="56" t="n">
        <v>360</v>
      </c>
      <c r="Z21" s="56"/>
      <c r="AA21" s="70"/>
      <c r="AB21" s="57"/>
      <c r="AC21" s="57" t="s">
        <v>74</v>
      </c>
      <c r="AD21" s="57"/>
      <c r="AE21" s="57"/>
      <c r="AF21" s="71" t="n">
        <v>0.869444444444444</v>
      </c>
      <c r="AG21" s="55"/>
      <c r="AH21" s="72" t="n">
        <f aca="false">IF(SUMPRODUCT((A$14:A21=A21)*(B$14:B21=B21)*(C$14:C21=C21))&gt;1,0,1)</f>
        <v>1</v>
      </c>
      <c r="AI21" s="15"/>
      <c r="AJ21" s="15"/>
      <c r="AK21" s="73"/>
      <c r="AL21" s="15"/>
      <c r="AM21" s="15"/>
    </row>
    <row r="22" customFormat="false" ht="27" hidden="false" customHeight="true" outlineLevel="0" collapsed="false">
      <c r="A22" s="55" t="s">
        <v>102</v>
      </c>
      <c r="B22" s="56" t="n">
        <v>2019</v>
      </c>
      <c r="C22" s="57" t="s">
        <v>103</v>
      </c>
      <c r="D22" s="57" t="s">
        <v>66</v>
      </c>
      <c r="E22" s="57" t="s">
        <v>67</v>
      </c>
      <c r="F22" s="58" t="s">
        <v>68</v>
      </c>
      <c r="G22" s="57" t="s">
        <v>104</v>
      </c>
      <c r="H22" s="59" t="s">
        <v>70</v>
      </c>
      <c r="I22" s="60" t="n">
        <v>11</v>
      </c>
      <c r="J22" s="61" t="s">
        <v>105</v>
      </c>
      <c r="K22" s="61" t="s">
        <v>106</v>
      </c>
      <c r="L22" s="62" t="n">
        <v>1353</v>
      </c>
      <c r="M22" s="63" t="n">
        <v>53165749</v>
      </c>
      <c r="N22" s="57" t="s">
        <v>107</v>
      </c>
      <c r="O22" s="64" t="n">
        <v>66000000</v>
      </c>
      <c r="P22" s="64"/>
      <c r="Q22" s="64" t="n">
        <v>0</v>
      </c>
      <c r="R22" s="65" t="n">
        <v>1</v>
      </c>
      <c r="S22" s="66" t="n">
        <v>22000000</v>
      </c>
      <c r="T22" s="67" t="n">
        <v>88000000</v>
      </c>
      <c r="U22" s="68" t="n">
        <v>56650000</v>
      </c>
      <c r="V22" s="69" t="n">
        <v>43482</v>
      </c>
      <c r="W22" s="69" t="n">
        <v>43483</v>
      </c>
      <c r="X22" s="69" t="n">
        <v>43968</v>
      </c>
      <c r="Y22" s="56" t="n">
        <v>360</v>
      </c>
      <c r="Z22" s="56" t="n">
        <v>120</v>
      </c>
      <c r="AA22" s="70"/>
      <c r="AB22" s="57"/>
      <c r="AC22" s="57" t="s">
        <v>74</v>
      </c>
      <c r="AD22" s="57"/>
      <c r="AE22" s="57"/>
      <c r="AF22" s="71" t="n">
        <v>0.64375</v>
      </c>
      <c r="AG22" s="55"/>
      <c r="AH22" s="72" t="n">
        <f aca="false">IF(SUMPRODUCT((A$14:A22=A22)*(B$14:B22=B22)*(C$14:C22=C22))&gt;1,0,1)</f>
        <v>1</v>
      </c>
      <c r="AI22" s="15" t="str">
        <f aca="false">IFERROR(VLOOKUP(D22,tipo,1,0),"NO")</f>
        <v>Contratos de prestación de servicios profesionales y de apoyo a la gestión</v>
      </c>
      <c r="AJ22" s="15" t="str">
        <f aca="false">IFERROR(VLOOKUP(E22,modal,1,0),"NO")</f>
        <v>Contratación directa</v>
      </c>
      <c r="AK22" s="73" t="str">
        <f aca="false">IFERROR(VLOOKUP(F22,Tipo!$C$12:$C$27,1,0),"NO")</f>
        <v>Prestación de servicios profesionales y de apoyo a la gestión, o para la ejecución de trabajos artísticos que sólo puedan encomendarse a determinadas personas naturales;</v>
      </c>
      <c r="AL22" s="15" t="str">
        <f aca="false">IFERROR(VLOOKUP(H22,afectacion,1,0),"NO")</f>
        <v>Inversión</v>
      </c>
      <c r="AM22" s="15" t="n">
        <f aca="false">IFERROR(VLOOKUP(I22,programa,1,0),"NO")</f>
        <v>11</v>
      </c>
    </row>
    <row r="23" customFormat="false" ht="27" hidden="false" customHeight="true" outlineLevel="0" collapsed="false">
      <c r="A23" s="55" t="s">
        <v>108</v>
      </c>
      <c r="B23" s="56" t="n">
        <v>2019</v>
      </c>
      <c r="C23" s="57" t="s">
        <v>109</v>
      </c>
      <c r="D23" s="57" t="s">
        <v>66</v>
      </c>
      <c r="E23" s="57" t="s">
        <v>67</v>
      </c>
      <c r="F23" s="58" t="s">
        <v>68</v>
      </c>
      <c r="G23" s="57" t="s">
        <v>89</v>
      </c>
      <c r="H23" s="59" t="s">
        <v>70</v>
      </c>
      <c r="I23" s="60" t="n">
        <v>45</v>
      </c>
      <c r="J23" s="61" t="s">
        <v>71</v>
      </c>
      <c r="K23" s="61" t="s">
        <v>72</v>
      </c>
      <c r="L23" s="62" t="n">
        <v>1375</v>
      </c>
      <c r="M23" s="63" t="n">
        <v>79763739</v>
      </c>
      <c r="N23" s="57" t="s">
        <v>110</v>
      </c>
      <c r="O23" s="64" t="n">
        <v>28224000</v>
      </c>
      <c r="P23" s="64"/>
      <c r="Q23" s="64" t="n">
        <v>0</v>
      </c>
      <c r="R23" s="65"/>
      <c r="S23" s="66"/>
      <c r="T23" s="67" t="n">
        <v>28224000</v>
      </c>
      <c r="U23" s="68" t="n">
        <v>24539200</v>
      </c>
      <c r="V23" s="69" t="n">
        <v>43483</v>
      </c>
      <c r="W23" s="69" t="n">
        <v>43483</v>
      </c>
      <c r="X23" s="69" t="n">
        <v>43847</v>
      </c>
      <c r="Y23" s="56" t="n">
        <v>360</v>
      </c>
      <c r="Z23" s="56"/>
      <c r="AA23" s="70"/>
      <c r="AB23" s="57"/>
      <c r="AC23" s="57" t="s">
        <v>74</v>
      </c>
      <c r="AD23" s="57"/>
      <c r="AE23" s="57"/>
      <c r="AF23" s="71" t="n">
        <v>0.869444444444444</v>
      </c>
      <c r="AG23" s="55"/>
      <c r="AH23" s="72" t="n">
        <f aca="false">IF(SUMPRODUCT((A$14:A23=A23)*(B$14:B23=B23)*(C$14:C23=C23))&gt;1,0,1)</f>
        <v>1</v>
      </c>
      <c r="AI23" s="15" t="str">
        <f aca="false">IFERROR(VLOOKUP(D23,tipo,1,0),"NO")</f>
        <v>Contratos de prestación de servicios profesionales y de apoyo a la gestión</v>
      </c>
      <c r="AJ23" s="15" t="str">
        <f aca="false">IFERROR(VLOOKUP(E23,modal,1,0),"NO")</f>
        <v>Contratación directa</v>
      </c>
      <c r="AK23" s="73" t="str">
        <f aca="false">IFERROR(VLOOKUP(F23,Tipo!$C$12:$C$27,1,0),"NO")</f>
        <v>Prestación de servicios profesionales y de apoyo a la gestión, o para la ejecución de trabajos artísticos que sólo puedan encomendarse a determinadas personas naturales;</v>
      </c>
      <c r="AL23" s="15" t="str">
        <f aca="false">IFERROR(VLOOKUP(H23,afectacion,1,0),"NO")</f>
        <v>Inversión</v>
      </c>
      <c r="AM23" s="15" t="n">
        <f aca="false">IFERROR(VLOOKUP(I23,programa,1,0),"NO")</f>
        <v>45</v>
      </c>
    </row>
    <row r="24" customFormat="false" ht="27" hidden="false" customHeight="true" outlineLevel="0" collapsed="false">
      <c r="A24" s="55" t="s">
        <v>111</v>
      </c>
      <c r="B24" s="56" t="n">
        <v>2019</v>
      </c>
      <c r="C24" s="57" t="s">
        <v>112</v>
      </c>
      <c r="D24" s="57" t="s">
        <v>66</v>
      </c>
      <c r="E24" s="57" t="s">
        <v>67</v>
      </c>
      <c r="F24" s="58" t="s">
        <v>68</v>
      </c>
      <c r="G24" s="57" t="s">
        <v>113</v>
      </c>
      <c r="H24" s="59" t="s">
        <v>70</v>
      </c>
      <c r="I24" s="60" t="n">
        <v>45</v>
      </c>
      <c r="J24" s="61" t="s">
        <v>71</v>
      </c>
      <c r="K24" s="61" t="s">
        <v>72</v>
      </c>
      <c r="L24" s="62" t="n">
        <v>1375</v>
      </c>
      <c r="M24" s="63" t="n">
        <v>79816851</v>
      </c>
      <c r="N24" s="57" t="s">
        <v>114</v>
      </c>
      <c r="O24" s="64" t="n">
        <v>28224000</v>
      </c>
      <c r="P24" s="64"/>
      <c r="Q24" s="64" t="n">
        <v>0</v>
      </c>
      <c r="R24" s="65"/>
      <c r="S24" s="66"/>
      <c r="T24" s="67" t="n">
        <v>28224000</v>
      </c>
      <c r="U24" s="68" t="n">
        <v>24539200</v>
      </c>
      <c r="V24" s="69" t="n">
        <v>43482</v>
      </c>
      <c r="W24" s="69" t="n">
        <v>43483</v>
      </c>
      <c r="X24" s="69" t="n">
        <v>43847</v>
      </c>
      <c r="Y24" s="56" t="n">
        <v>360</v>
      </c>
      <c r="Z24" s="56"/>
      <c r="AA24" s="70"/>
      <c r="AB24" s="57"/>
      <c r="AC24" s="57" t="s">
        <v>74</v>
      </c>
      <c r="AD24" s="57"/>
      <c r="AE24" s="57"/>
      <c r="AF24" s="71" t="n">
        <v>0.869444444444444</v>
      </c>
      <c r="AG24" s="55"/>
      <c r="AH24" s="72" t="n">
        <f aca="false">IF(SUMPRODUCT((A$14:A24=A24)*(B$14:B24=B24)*(C$14:C24=C24))&gt;1,0,1)</f>
        <v>1</v>
      </c>
      <c r="AI24" s="15" t="str">
        <f aca="false">IFERROR(VLOOKUP(D24,tipo,1,0),"NO")</f>
        <v>Contratos de prestación de servicios profesionales y de apoyo a la gestión</v>
      </c>
      <c r="AJ24" s="15" t="str">
        <f aca="false">IFERROR(VLOOKUP(E24,modal,1,0),"NO")</f>
        <v>Contratación directa</v>
      </c>
      <c r="AK24" s="73" t="str">
        <f aca="false">IFERROR(VLOOKUP(F24,Tipo!$C$12:$C$27,1,0),"NO")</f>
        <v>Prestación de servicios profesionales y de apoyo a la gestión, o para la ejecución de trabajos artísticos que sólo puedan encomendarse a determinadas personas naturales;</v>
      </c>
      <c r="AL24" s="15" t="str">
        <f aca="false">IFERROR(VLOOKUP(H24,afectacion,1,0),"NO")</f>
        <v>Inversión</v>
      </c>
      <c r="AM24" s="15" t="n">
        <f aca="false">IFERROR(VLOOKUP(I24,programa,1,0),"NO")</f>
        <v>45</v>
      </c>
    </row>
    <row r="25" customFormat="false" ht="27" hidden="false" customHeight="true" outlineLevel="0" collapsed="false">
      <c r="A25" s="55" t="s">
        <v>115</v>
      </c>
      <c r="B25" s="56" t="n">
        <v>2019</v>
      </c>
      <c r="C25" s="57" t="s">
        <v>116</v>
      </c>
      <c r="D25" s="57" t="s">
        <v>66</v>
      </c>
      <c r="E25" s="57" t="s">
        <v>67</v>
      </c>
      <c r="F25" s="58" t="s">
        <v>68</v>
      </c>
      <c r="G25" s="57" t="s">
        <v>117</v>
      </c>
      <c r="H25" s="59" t="s">
        <v>70</v>
      </c>
      <c r="I25" s="60" t="n">
        <v>3</v>
      </c>
      <c r="J25" s="61" t="s">
        <v>118</v>
      </c>
      <c r="K25" s="61" t="s">
        <v>106</v>
      </c>
      <c r="L25" s="62" t="n">
        <v>1334</v>
      </c>
      <c r="M25" s="63" t="n">
        <v>49798425</v>
      </c>
      <c r="N25" s="57" t="s">
        <v>119</v>
      </c>
      <c r="O25" s="64" t="n">
        <v>62988000</v>
      </c>
      <c r="P25" s="64"/>
      <c r="Q25" s="64" t="n">
        <v>0</v>
      </c>
      <c r="R25" s="65"/>
      <c r="S25" s="66"/>
      <c r="T25" s="67" t="n">
        <v>62988000</v>
      </c>
      <c r="U25" s="68" t="n">
        <v>52839933</v>
      </c>
      <c r="V25" s="69" t="n">
        <v>43487</v>
      </c>
      <c r="W25" s="69" t="n">
        <v>43488</v>
      </c>
      <c r="X25" s="69" t="n">
        <v>43858</v>
      </c>
      <c r="Y25" s="56" t="n">
        <v>360</v>
      </c>
      <c r="Z25" s="56"/>
      <c r="AA25" s="70"/>
      <c r="AB25" s="57"/>
      <c r="AC25" s="57" t="s">
        <v>74</v>
      </c>
      <c r="AD25" s="57"/>
      <c r="AE25" s="57"/>
      <c r="AF25" s="71" t="n">
        <v>0.838888883596876</v>
      </c>
      <c r="AG25" s="55"/>
      <c r="AH25" s="72" t="n">
        <f aca="false">IF(SUMPRODUCT((A$14:A25=A25)*(B$14:B25=B25)*(C$14:C25=C25))&gt;1,0,1)</f>
        <v>1</v>
      </c>
      <c r="AI25" s="15" t="str">
        <f aca="false">IFERROR(VLOOKUP(D25,tipo,1,0),"NO")</f>
        <v>Contratos de prestación de servicios profesionales y de apoyo a la gestión</v>
      </c>
      <c r="AJ25" s="15" t="str">
        <f aca="false">IFERROR(VLOOKUP(E25,modal,1,0),"NO")</f>
        <v>Contratación directa</v>
      </c>
      <c r="AK25" s="73" t="str">
        <f aca="false">IFERROR(VLOOKUP(F25,Tipo!$C$12:$C$27,1,0),"NO")</f>
        <v>Prestación de servicios profesionales y de apoyo a la gestión, o para la ejecución de trabajos artísticos que sólo puedan encomendarse a determinadas personas naturales;</v>
      </c>
      <c r="AL25" s="15" t="str">
        <f aca="false">IFERROR(VLOOKUP(H25,afectacion,1,0),"NO")</f>
        <v>Inversión</v>
      </c>
      <c r="AM25" s="15" t="n">
        <f aca="false">IFERROR(VLOOKUP(I25,programa,1,0),"NO")</f>
        <v>3</v>
      </c>
    </row>
    <row r="26" customFormat="false" ht="27" hidden="false" customHeight="true" outlineLevel="0" collapsed="false">
      <c r="A26" s="55" t="s">
        <v>120</v>
      </c>
      <c r="B26" s="56" t="n">
        <v>2019</v>
      </c>
      <c r="C26" s="57" t="s">
        <v>121</v>
      </c>
      <c r="D26" s="57" t="s">
        <v>66</v>
      </c>
      <c r="E26" s="57" t="s">
        <v>67</v>
      </c>
      <c r="F26" s="58" t="s">
        <v>68</v>
      </c>
      <c r="G26" s="57" t="s">
        <v>122</v>
      </c>
      <c r="H26" s="59" t="s">
        <v>70</v>
      </c>
      <c r="I26" s="60" t="n">
        <v>18</v>
      </c>
      <c r="J26" s="61" t="s">
        <v>123</v>
      </c>
      <c r="K26" s="61" t="s">
        <v>124</v>
      </c>
      <c r="L26" s="62" t="n">
        <v>1364</v>
      </c>
      <c r="M26" s="63" t="n">
        <v>52558577</v>
      </c>
      <c r="N26" s="57" t="s">
        <v>125</v>
      </c>
      <c r="O26" s="64" t="n">
        <v>31500000</v>
      </c>
      <c r="P26" s="64"/>
      <c r="Q26" s="64" t="n">
        <v>0</v>
      </c>
      <c r="R26" s="65"/>
      <c r="S26" s="66"/>
      <c r="T26" s="67" t="n">
        <v>31500000</v>
      </c>
      <c r="U26" s="68" t="n">
        <v>27037500</v>
      </c>
      <c r="V26" s="69" t="n">
        <v>43483</v>
      </c>
      <c r="W26" s="69" t="n">
        <v>43487</v>
      </c>
      <c r="X26" s="69" t="n">
        <v>43851</v>
      </c>
      <c r="Y26" s="56" t="n">
        <v>360</v>
      </c>
      <c r="Z26" s="56"/>
      <c r="AA26" s="70"/>
      <c r="AB26" s="57"/>
      <c r="AC26" s="57" t="s">
        <v>74</v>
      </c>
      <c r="AD26" s="57"/>
      <c r="AE26" s="57"/>
      <c r="AF26" s="71" t="n">
        <v>0.858333333333333</v>
      </c>
      <c r="AG26" s="55"/>
      <c r="AH26" s="72" t="n">
        <f aca="false">IF(SUMPRODUCT((A$14:A26=A26)*(B$14:B26=B26)*(C$14:C26=C26))&gt;1,0,1)</f>
        <v>1</v>
      </c>
      <c r="AI26" s="15" t="str">
        <f aca="false">IFERROR(VLOOKUP(D26,tipo,1,0),"NO")</f>
        <v>Contratos de prestación de servicios profesionales y de apoyo a la gestión</v>
      </c>
      <c r="AJ26" s="15" t="str">
        <f aca="false">IFERROR(VLOOKUP(E26,modal,1,0),"NO")</f>
        <v>Contratación directa</v>
      </c>
      <c r="AK26" s="73" t="str">
        <f aca="false">IFERROR(VLOOKUP(F26,Tipo!$C$12:$C$27,1,0),"NO")</f>
        <v>Prestación de servicios profesionales y de apoyo a la gestión, o para la ejecución de trabajos artísticos que sólo puedan encomendarse a determinadas personas naturales;</v>
      </c>
      <c r="AL26" s="15" t="str">
        <f aca="false">IFERROR(VLOOKUP(H26,afectacion,1,0),"NO")</f>
        <v>Inversión</v>
      </c>
      <c r="AM26" s="15" t="n">
        <f aca="false">IFERROR(VLOOKUP(I26,programa,1,0),"NO")</f>
        <v>18</v>
      </c>
    </row>
    <row r="27" customFormat="false" ht="27" hidden="false" customHeight="true" outlineLevel="0" collapsed="false">
      <c r="A27" s="55" t="s">
        <v>126</v>
      </c>
      <c r="B27" s="56" t="n">
        <v>2019</v>
      </c>
      <c r="C27" s="57" t="s">
        <v>127</v>
      </c>
      <c r="D27" s="57" t="s">
        <v>66</v>
      </c>
      <c r="E27" s="57" t="s">
        <v>67</v>
      </c>
      <c r="F27" s="58" t="s">
        <v>68</v>
      </c>
      <c r="G27" s="57" t="s">
        <v>128</v>
      </c>
      <c r="H27" s="59" t="s">
        <v>70</v>
      </c>
      <c r="I27" s="60" t="n">
        <v>18</v>
      </c>
      <c r="J27" s="61" t="s">
        <v>123</v>
      </c>
      <c r="K27" s="61" t="s">
        <v>124</v>
      </c>
      <c r="L27" s="62" t="n">
        <v>1364</v>
      </c>
      <c r="M27" s="63" t="n">
        <v>1032445235</v>
      </c>
      <c r="N27" s="57" t="s">
        <v>129</v>
      </c>
      <c r="O27" s="64" t="n">
        <v>31500000</v>
      </c>
      <c r="P27" s="64"/>
      <c r="Q27" s="64" t="n">
        <v>0</v>
      </c>
      <c r="R27" s="65"/>
      <c r="S27" s="66"/>
      <c r="T27" s="67" t="n">
        <v>31500000</v>
      </c>
      <c r="U27" s="68" t="n">
        <v>27125000</v>
      </c>
      <c r="V27" s="69" t="n">
        <v>43483</v>
      </c>
      <c r="W27" s="69" t="n">
        <v>43486</v>
      </c>
      <c r="X27" s="69" t="n">
        <v>43850</v>
      </c>
      <c r="Y27" s="56" t="n">
        <v>360</v>
      </c>
      <c r="Z27" s="56"/>
      <c r="AA27" s="70"/>
      <c r="AB27" s="57"/>
      <c r="AC27" s="57" t="s">
        <v>74</v>
      </c>
      <c r="AD27" s="57"/>
      <c r="AE27" s="57"/>
      <c r="AF27" s="71" t="n">
        <v>0.861111111111111</v>
      </c>
      <c r="AG27" s="55"/>
      <c r="AH27" s="72" t="n">
        <f aca="false">IF(SUMPRODUCT((A$14:A27=A27)*(B$14:B27=B27)*(C$14:C27=C27))&gt;1,0,1)</f>
        <v>1</v>
      </c>
      <c r="AI27" s="15" t="str">
        <f aca="false">IFERROR(VLOOKUP(D27,tipo,1,0),"NO")</f>
        <v>Contratos de prestación de servicios profesionales y de apoyo a la gestión</v>
      </c>
      <c r="AJ27" s="15" t="str">
        <f aca="false">IFERROR(VLOOKUP(E27,modal,1,0),"NO")</f>
        <v>Contratación directa</v>
      </c>
      <c r="AK27" s="73" t="str">
        <f aca="false">IFERROR(VLOOKUP(F27,Tipo!$C$12:$C$27,1,0),"NO")</f>
        <v>Prestación de servicios profesionales y de apoyo a la gestión, o para la ejecución de trabajos artísticos que sólo puedan encomendarse a determinadas personas naturales;</v>
      </c>
      <c r="AL27" s="15" t="str">
        <f aca="false">IFERROR(VLOOKUP(H27,afectacion,1,0),"NO")</f>
        <v>Inversión</v>
      </c>
      <c r="AM27" s="15" t="n">
        <f aca="false">IFERROR(VLOOKUP(I27,programa,1,0),"NO")</f>
        <v>18</v>
      </c>
    </row>
    <row r="28" customFormat="false" ht="27" hidden="false" customHeight="true" outlineLevel="0" collapsed="false">
      <c r="A28" s="55" t="s">
        <v>130</v>
      </c>
      <c r="B28" s="56" t="n">
        <v>2019</v>
      </c>
      <c r="C28" s="57" t="s">
        <v>131</v>
      </c>
      <c r="D28" s="57" t="s">
        <v>66</v>
      </c>
      <c r="E28" s="57" t="s">
        <v>67</v>
      </c>
      <c r="F28" s="58" t="s">
        <v>68</v>
      </c>
      <c r="G28" s="57" t="s">
        <v>132</v>
      </c>
      <c r="H28" s="59" t="s">
        <v>70</v>
      </c>
      <c r="I28" s="60" t="n">
        <v>41</v>
      </c>
      <c r="J28" s="61" t="s">
        <v>133</v>
      </c>
      <c r="K28" s="61" t="s">
        <v>134</v>
      </c>
      <c r="L28" s="62" t="n">
        <v>1356</v>
      </c>
      <c r="M28" s="63" t="n">
        <v>1012370432</v>
      </c>
      <c r="N28" s="57" t="s">
        <v>135</v>
      </c>
      <c r="O28" s="64" t="n">
        <v>59220000</v>
      </c>
      <c r="P28" s="64"/>
      <c r="Q28" s="64" t="n">
        <v>0</v>
      </c>
      <c r="R28" s="65"/>
      <c r="S28" s="66"/>
      <c r="T28" s="67" t="n">
        <v>59220000</v>
      </c>
      <c r="U28" s="68" t="n">
        <v>50830500</v>
      </c>
      <c r="V28" s="69" t="n">
        <v>43483</v>
      </c>
      <c r="W28" s="69" t="n">
        <v>43487</v>
      </c>
      <c r="X28" s="69" t="n">
        <v>43851</v>
      </c>
      <c r="Y28" s="56" t="n">
        <v>360</v>
      </c>
      <c r="Z28" s="56"/>
      <c r="AA28" s="70"/>
      <c r="AB28" s="57"/>
      <c r="AC28" s="57" t="s">
        <v>74</v>
      </c>
      <c r="AD28" s="57"/>
      <c r="AE28" s="57"/>
      <c r="AF28" s="71" t="n">
        <v>0.858333333333333</v>
      </c>
      <c r="AG28" s="55"/>
      <c r="AH28" s="72" t="n">
        <f aca="false">IF(SUMPRODUCT((A$14:A28=A28)*(B$14:B28=B28)*(C$14:C28=C28))&gt;1,0,1)</f>
        <v>1</v>
      </c>
      <c r="AI28" s="15" t="str">
        <f aca="false">IFERROR(VLOOKUP(D28,tipo,1,0),"NO")</f>
        <v>Contratos de prestación de servicios profesionales y de apoyo a la gestión</v>
      </c>
      <c r="AJ28" s="15" t="str">
        <f aca="false">IFERROR(VLOOKUP(E28,modal,1,0),"NO")</f>
        <v>Contratación directa</v>
      </c>
      <c r="AK28" s="73" t="str">
        <f aca="false">IFERROR(VLOOKUP(F28,Tipo!$C$12:$C$27,1,0),"NO")</f>
        <v>Prestación de servicios profesionales y de apoyo a la gestión, o para la ejecución de trabajos artísticos que sólo puedan encomendarse a determinadas personas naturales;</v>
      </c>
      <c r="AL28" s="15" t="str">
        <f aca="false">IFERROR(VLOOKUP(H28,afectacion,1,0),"NO")</f>
        <v>Inversión</v>
      </c>
      <c r="AM28" s="15" t="n">
        <f aca="false">IFERROR(VLOOKUP(I28,programa,1,0),"NO")</f>
        <v>41</v>
      </c>
    </row>
    <row r="29" customFormat="false" ht="27" hidden="false" customHeight="true" outlineLevel="0" collapsed="false">
      <c r="A29" s="55" t="s">
        <v>136</v>
      </c>
      <c r="B29" s="56" t="n">
        <v>2019</v>
      </c>
      <c r="C29" s="57" t="s">
        <v>137</v>
      </c>
      <c r="D29" s="57" t="s">
        <v>66</v>
      </c>
      <c r="E29" s="57" t="s">
        <v>67</v>
      </c>
      <c r="F29" s="58" t="s">
        <v>68</v>
      </c>
      <c r="G29" s="57" t="s">
        <v>138</v>
      </c>
      <c r="H29" s="59" t="s">
        <v>70</v>
      </c>
      <c r="I29" s="60" t="n">
        <v>45</v>
      </c>
      <c r="J29" s="61" t="s">
        <v>71</v>
      </c>
      <c r="K29" s="61" t="s">
        <v>72</v>
      </c>
      <c r="L29" s="62" t="n">
        <v>1375</v>
      </c>
      <c r="M29" s="63" t="n">
        <v>1022972630</v>
      </c>
      <c r="N29" s="57" t="s">
        <v>139</v>
      </c>
      <c r="O29" s="64" t="n">
        <v>28224000</v>
      </c>
      <c r="P29" s="64"/>
      <c r="Q29" s="64" t="n">
        <v>0</v>
      </c>
      <c r="R29" s="65"/>
      <c r="S29" s="66"/>
      <c r="T29" s="67" t="n">
        <v>28224000</v>
      </c>
      <c r="U29" s="68" t="n">
        <v>24147200</v>
      </c>
      <c r="V29" s="69" t="n">
        <v>43487</v>
      </c>
      <c r="W29" s="69" t="n">
        <v>43488</v>
      </c>
      <c r="X29" s="69" t="n">
        <v>43852</v>
      </c>
      <c r="Y29" s="56" t="n">
        <v>360</v>
      </c>
      <c r="Z29" s="56"/>
      <c r="AA29" s="70"/>
      <c r="AB29" s="57"/>
      <c r="AC29" s="57" t="s">
        <v>74</v>
      </c>
      <c r="AD29" s="57"/>
      <c r="AE29" s="57"/>
      <c r="AF29" s="71" t="n">
        <v>0.855555555555556</v>
      </c>
      <c r="AG29" s="55"/>
      <c r="AH29" s="72" t="n">
        <f aca="false">IF(SUMPRODUCT((A$14:A29=A29)*(B$14:B29=B29)*(C$14:C29=C29))&gt;1,0,1)</f>
        <v>1</v>
      </c>
      <c r="AI29" s="15" t="str">
        <f aca="false">IFERROR(VLOOKUP(D29,tipo,1,0),"NO")</f>
        <v>Contratos de prestación de servicios profesionales y de apoyo a la gestión</v>
      </c>
      <c r="AJ29" s="15" t="str">
        <f aca="false">IFERROR(VLOOKUP(E29,modal,1,0),"NO")</f>
        <v>Contratación directa</v>
      </c>
      <c r="AK29" s="73" t="str">
        <f aca="false">IFERROR(VLOOKUP(F29,Tipo!$C$12:$C$27,1,0),"NO")</f>
        <v>Prestación de servicios profesionales y de apoyo a la gestión, o para la ejecución de trabajos artísticos que sólo puedan encomendarse a determinadas personas naturales;</v>
      </c>
      <c r="AL29" s="15" t="str">
        <f aca="false">IFERROR(VLOOKUP(H29,afectacion,1,0),"NO")</f>
        <v>Inversión</v>
      </c>
      <c r="AM29" s="15" t="n">
        <f aca="false">IFERROR(VLOOKUP(I29,programa,1,0),"NO")</f>
        <v>45</v>
      </c>
    </row>
    <row r="30" customFormat="false" ht="27" hidden="false" customHeight="true" outlineLevel="0" collapsed="false">
      <c r="A30" s="55" t="s">
        <v>140</v>
      </c>
      <c r="B30" s="56" t="n">
        <v>2019</v>
      </c>
      <c r="C30" s="57" t="s">
        <v>141</v>
      </c>
      <c r="D30" s="57" t="s">
        <v>66</v>
      </c>
      <c r="E30" s="57" t="s">
        <v>67</v>
      </c>
      <c r="F30" s="58" t="s">
        <v>68</v>
      </c>
      <c r="G30" s="57" t="s">
        <v>142</v>
      </c>
      <c r="H30" s="59" t="s">
        <v>70</v>
      </c>
      <c r="I30" s="60" t="n">
        <v>45</v>
      </c>
      <c r="J30" s="61" t="s">
        <v>71</v>
      </c>
      <c r="K30" s="61" t="s">
        <v>72</v>
      </c>
      <c r="L30" s="62" t="n">
        <v>1375</v>
      </c>
      <c r="M30" s="63" t="n">
        <v>1054800504</v>
      </c>
      <c r="N30" s="57" t="s">
        <v>143</v>
      </c>
      <c r="O30" s="64" t="n">
        <v>39480000</v>
      </c>
      <c r="P30" s="64"/>
      <c r="Q30" s="64" t="n">
        <v>0</v>
      </c>
      <c r="R30" s="65" t="n">
        <v>1</v>
      </c>
      <c r="S30" s="66" t="n">
        <v>19740000</v>
      </c>
      <c r="T30" s="67" t="n">
        <v>59220000</v>
      </c>
      <c r="U30" s="68" t="n">
        <v>50008000</v>
      </c>
      <c r="V30" s="69" t="n">
        <v>43487</v>
      </c>
      <c r="W30" s="69" t="n">
        <v>43488</v>
      </c>
      <c r="X30" s="69" t="n">
        <v>43856</v>
      </c>
      <c r="Y30" s="56" t="n">
        <v>240</v>
      </c>
      <c r="Z30" s="56" t="n">
        <v>120</v>
      </c>
      <c r="AA30" s="70"/>
      <c r="AB30" s="57"/>
      <c r="AC30" s="57" t="s">
        <v>74</v>
      </c>
      <c r="AD30" s="57"/>
      <c r="AE30" s="57"/>
      <c r="AF30" s="71" t="n">
        <v>0.844444444444444</v>
      </c>
      <c r="AG30" s="55"/>
      <c r="AH30" s="72" t="n">
        <f aca="false">IF(SUMPRODUCT((A$14:A30=A30)*(B$14:B30=B30)*(C$14:C30=C30))&gt;1,0,1)</f>
        <v>1</v>
      </c>
      <c r="AI30" s="15" t="str">
        <f aca="false">IFERROR(VLOOKUP(D30,tipo,1,0),"NO")</f>
        <v>Contratos de prestación de servicios profesionales y de apoyo a la gestión</v>
      </c>
      <c r="AJ30" s="15" t="str">
        <f aca="false">IFERROR(VLOOKUP(E30,modal,1,0),"NO")</f>
        <v>Contratación directa</v>
      </c>
      <c r="AK30" s="73" t="str">
        <f aca="false">IFERROR(VLOOKUP(F30,Tipo!$C$12:$C$27,1,0),"NO")</f>
        <v>Prestación de servicios profesionales y de apoyo a la gestión, o para la ejecución de trabajos artísticos que sólo puedan encomendarse a determinadas personas naturales;</v>
      </c>
      <c r="AL30" s="15" t="str">
        <f aca="false">IFERROR(VLOOKUP(H30,afectacion,1,0),"NO")</f>
        <v>Inversión</v>
      </c>
      <c r="AM30" s="15" t="n">
        <f aca="false">IFERROR(VLOOKUP(I30,programa,1,0),"NO")</f>
        <v>45</v>
      </c>
    </row>
    <row r="31" customFormat="false" ht="27" hidden="false" customHeight="true" outlineLevel="0" collapsed="false">
      <c r="A31" s="55" t="s">
        <v>144</v>
      </c>
      <c r="B31" s="56" t="n">
        <v>2019</v>
      </c>
      <c r="C31" s="57" t="s">
        <v>145</v>
      </c>
      <c r="D31" s="57" t="s">
        <v>66</v>
      </c>
      <c r="E31" s="57" t="s">
        <v>67</v>
      </c>
      <c r="F31" s="58" t="s">
        <v>68</v>
      </c>
      <c r="G31" s="57" t="s">
        <v>146</v>
      </c>
      <c r="H31" s="59" t="s">
        <v>70</v>
      </c>
      <c r="I31" s="60" t="n">
        <v>45</v>
      </c>
      <c r="J31" s="61" t="s">
        <v>71</v>
      </c>
      <c r="K31" s="61" t="s">
        <v>72</v>
      </c>
      <c r="L31" s="62" t="n">
        <v>1375</v>
      </c>
      <c r="M31" s="63" t="n">
        <v>52524470</v>
      </c>
      <c r="N31" s="57" t="s">
        <v>147</v>
      </c>
      <c r="O31" s="64" t="n">
        <v>34800000</v>
      </c>
      <c r="P31" s="64"/>
      <c r="Q31" s="64" t="n">
        <v>0</v>
      </c>
      <c r="R31" s="65"/>
      <c r="S31" s="66"/>
      <c r="T31" s="67" t="n">
        <v>34800000</v>
      </c>
      <c r="U31" s="68" t="n">
        <v>29773333</v>
      </c>
      <c r="V31" s="69" t="n">
        <v>43483</v>
      </c>
      <c r="W31" s="69" t="n">
        <v>43488</v>
      </c>
      <c r="X31" s="69" t="n">
        <v>43852</v>
      </c>
      <c r="Y31" s="56" t="n">
        <v>360</v>
      </c>
      <c r="Z31" s="56"/>
      <c r="AA31" s="70"/>
      <c r="AB31" s="57"/>
      <c r="AC31" s="57" t="s">
        <v>74</v>
      </c>
      <c r="AD31" s="57"/>
      <c r="AE31" s="57"/>
      <c r="AF31" s="71" t="n">
        <v>0.855555545977011</v>
      </c>
      <c r="AG31" s="55"/>
      <c r="AH31" s="72" t="n">
        <f aca="false">IF(SUMPRODUCT((A$14:A31=A31)*(B$14:B31=B31)*(C$14:C31=C31))&gt;1,0,1)</f>
        <v>1</v>
      </c>
      <c r="AI31" s="15" t="str">
        <f aca="false">IFERROR(VLOOKUP(D31,tipo,1,0),"NO")</f>
        <v>Contratos de prestación de servicios profesionales y de apoyo a la gestión</v>
      </c>
      <c r="AJ31" s="15" t="str">
        <f aca="false">IFERROR(VLOOKUP(E31,modal,1,0),"NO")</f>
        <v>Contratación directa</v>
      </c>
      <c r="AK31" s="73" t="str">
        <f aca="false">IFERROR(VLOOKUP(F31,Tipo!$C$12:$C$27,1,0),"NO")</f>
        <v>Prestación de servicios profesionales y de apoyo a la gestión, o para la ejecución de trabajos artísticos que sólo puedan encomendarse a determinadas personas naturales;</v>
      </c>
      <c r="AL31" s="15" t="str">
        <f aca="false">IFERROR(VLOOKUP(H31,afectacion,1,0),"NO")</f>
        <v>Inversión</v>
      </c>
      <c r="AM31" s="15" t="n">
        <f aca="false">IFERROR(VLOOKUP(I31,programa,1,0),"NO")</f>
        <v>45</v>
      </c>
    </row>
    <row r="32" customFormat="false" ht="27" hidden="false" customHeight="true" outlineLevel="0" collapsed="false">
      <c r="A32" s="55" t="s">
        <v>148</v>
      </c>
      <c r="B32" s="56" t="n">
        <v>2019</v>
      </c>
      <c r="C32" s="57" t="s">
        <v>149</v>
      </c>
      <c r="D32" s="57" t="s">
        <v>66</v>
      </c>
      <c r="E32" s="57" t="s">
        <v>67</v>
      </c>
      <c r="F32" s="58" t="s">
        <v>68</v>
      </c>
      <c r="G32" s="57" t="s">
        <v>150</v>
      </c>
      <c r="H32" s="59" t="s">
        <v>70</v>
      </c>
      <c r="I32" s="60" t="n">
        <v>18</v>
      </c>
      <c r="J32" s="61" t="s">
        <v>123</v>
      </c>
      <c r="K32" s="61" t="s">
        <v>124</v>
      </c>
      <c r="L32" s="62" t="n">
        <v>1364</v>
      </c>
      <c r="M32" s="63" t="n">
        <v>80101544</v>
      </c>
      <c r="N32" s="57" t="s">
        <v>151</v>
      </c>
      <c r="O32" s="64" t="n">
        <v>59220000</v>
      </c>
      <c r="P32" s="64"/>
      <c r="Q32" s="64" t="n">
        <v>0</v>
      </c>
      <c r="R32" s="65"/>
      <c r="S32" s="66"/>
      <c r="T32" s="67" t="n">
        <v>59220000</v>
      </c>
      <c r="U32" s="68" t="n">
        <v>50666000</v>
      </c>
      <c r="V32" s="69" t="n">
        <v>43487</v>
      </c>
      <c r="W32" s="69" t="n">
        <v>43488</v>
      </c>
      <c r="X32" s="69" t="n">
        <v>43852</v>
      </c>
      <c r="Y32" s="56" t="n">
        <v>360</v>
      </c>
      <c r="Z32" s="56"/>
      <c r="AA32" s="70"/>
      <c r="AB32" s="57"/>
      <c r="AC32" s="57" t="s">
        <v>74</v>
      </c>
      <c r="AD32" s="57"/>
      <c r="AE32" s="57"/>
      <c r="AF32" s="71" t="n">
        <v>0.855555555555556</v>
      </c>
      <c r="AG32" s="55"/>
      <c r="AH32" s="72" t="n">
        <f aca="false">IF(SUMPRODUCT((A$14:A32=A32)*(B$14:B32=B32)*(C$14:C32=C32))&gt;1,0,1)</f>
        <v>1</v>
      </c>
      <c r="AI32" s="15" t="str">
        <f aca="false">IFERROR(VLOOKUP(D32,tipo,1,0),"NO")</f>
        <v>Contratos de prestación de servicios profesionales y de apoyo a la gestión</v>
      </c>
      <c r="AJ32" s="15" t="str">
        <f aca="false">IFERROR(VLOOKUP(E32,modal,1,0),"NO")</f>
        <v>Contratación directa</v>
      </c>
      <c r="AK32" s="73" t="str">
        <f aca="false">IFERROR(VLOOKUP(F32,Tipo!$C$12:$C$27,1,0),"NO")</f>
        <v>Prestación de servicios profesionales y de apoyo a la gestión, o para la ejecución de trabajos artísticos que sólo puedan encomendarse a determinadas personas naturales;</v>
      </c>
      <c r="AL32" s="15" t="str">
        <f aca="false">IFERROR(VLOOKUP(H32,afectacion,1,0),"NO")</f>
        <v>Inversión</v>
      </c>
      <c r="AM32" s="15" t="n">
        <f aca="false">IFERROR(VLOOKUP(I32,programa,1,0),"NO")</f>
        <v>18</v>
      </c>
    </row>
    <row r="33" customFormat="false" ht="27" hidden="false" customHeight="true" outlineLevel="0" collapsed="false">
      <c r="A33" s="55" t="s">
        <v>152</v>
      </c>
      <c r="B33" s="56" t="n">
        <v>2019</v>
      </c>
      <c r="C33" s="57" t="s">
        <v>153</v>
      </c>
      <c r="D33" s="57" t="s">
        <v>66</v>
      </c>
      <c r="E33" s="57" t="s">
        <v>67</v>
      </c>
      <c r="F33" s="58" t="s">
        <v>68</v>
      </c>
      <c r="G33" s="57" t="s">
        <v>142</v>
      </c>
      <c r="H33" s="59" t="s">
        <v>70</v>
      </c>
      <c r="I33" s="60" t="n">
        <v>45</v>
      </c>
      <c r="J33" s="61" t="s">
        <v>71</v>
      </c>
      <c r="K33" s="61" t="s">
        <v>72</v>
      </c>
      <c r="L33" s="62" t="n">
        <v>1375</v>
      </c>
      <c r="M33" s="63" t="n">
        <v>80158088</v>
      </c>
      <c r="N33" s="57" t="s">
        <v>154</v>
      </c>
      <c r="O33" s="64" t="n">
        <v>62988000</v>
      </c>
      <c r="P33" s="64"/>
      <c r="Q33" s="64" t="n">
        <v>0</v>
      </c>
      <c r="R33" s="65"/>
      <c r="S33" s="66"/>
      <c r="T33" s="67" t="n">
        <v>62988000</v>
      </c>
      <c r="U33" s="68" t="n">
        <v>54064700</v>
      </c>
      <c r="V33" s="69" t="n">
        <v>43483</v>
      </c>
      <c r="W33" s="69" t="n">
        <v>43483</v>
      </c>
      <c r="X33" s="69" t="n">
        <v>43851</v>
      </c>
      <c r="Y33" s="56" t="n">
        <v>360</v>
      </c>
      <c r="Z33" s="56"/>
      <c r="AA33" s="70"/>
      <c r="AB33" s="57"/>
      <c r="AC33" s="57" t="s">
        <v>74</v>
      </c>
      <c r="AD33" s="57"/>
      <c r="AE33" s="57"/>
      <c r="AF33" s="71" t="n">
        <v>0.858333333333333</v>
      </c>
      <c r="AG33" s="55"/>
      <c r="AH33" s="72" t="n">
        <f aca="false">IF(SUMPRODUCT((A$14:A33=A33)*(B$14:B33=B33)*(C$14:C33=C33))&gt;1,0,1)</f>
        <v>1</v>
      </c>
      <c r="AI33" s="15" t="str">
        <f aca="false">IFERROR(VLOOKUP(D33,tipo,1,0),"NO")</f>
        <v>Contratos de prestación de servicios profesionales y de apoyo a la gestión</v>
      </c>
      <c r="AJ33" s="15" t="str">
        <f aca="false">IFERROR(VLOOKUP(E33,modal,1,0),"NO")</f>
        <v>Contratación directa</v>
      </c>
      <c r="AK33" s="73" t="str">
        <f aca="false">IFERROR(VLOOKUP(F33,Tipo!$C$12:$C$27,1,0),"NO")</f>
        <v>Prestación de servicios profesionales y de apoyo a la gestión, o para la ejecución de trabajos artísticos que sólo puedan encomendarse a determinadas personas naturales;</v>
      </c>
      <c r="AL33" s="15" t="str">
        <f aca="false">IFERROR(VLOOKUP(H33,afectacion,1,0),"NO")</f>
        <v>Inversión</v>
      </c>
      <c r="AM33" s="15" t="n">
        <f aca="false">IFERROR(VLOOKUP(I33,programa,1,0),"NO")</f>
        <v>45</v>
      </c>
    </row>
    <row r="34" customFormat="false" ht="27" hidden="false" customHeight="true" outlineLevel="0" collapsed="false">
      <c r="A34" s="55" t="s">
        <v>155</v>
      </c>
      <c r="B34" s="56" t="n">
        <v>2019</v>
      </c>
      <c r="C34" s="57" t="s">
        <v>156</v>
      </c>
      <c r="D34" s="57" t="s">
        <v>66</v>
      </c>
      <c r="E34" s="57" t="s">
        <v>67</v>
      </c>
      <c r="F34" s="58" t="s">
        <v>68</v>
      </c>
      <c r="G34" s="57" t="s">
        <v>157</v>
      </c>
      <c r="H34" s="59" t="s">
        <v>70</v>
      </c>
      <c r="I34" s="60" t="n">
        <v>45</v>
      </c>
      <c r="J34" s="61" t="s">
        <v>71</v>
      </c>
      <c r="K34" s="61" t="s">
        <v>72</v>
      </c>
      <c r="L34" s="62" t="n">
        <v>1375</v>
      </c>
      <c r="M34" s="63" t="n">
        <v>1015408533</v>
      </c>
      <c r="N34" s="57" t="s">
        <v>158</v>
      </c>
      <c r="O34" s="64" t="n">
        <v>73080000</v>
      </c>
      <c r="P34" s="64"/>
      <c r="Q34" s="64" t="n">
        <v>0</v>
      </c>
      <c r="R34" s="65"/>
      <c r="S34" s="66"/>
      <c r="T34" s="67" t="n">
        <v>73080000</v>
      </c>
      <c r="U34" s="68" t="n">
        <v>62930000</v>
      </c>
      <c r="V34" s="69" t="n">
        <v>43483</v>
      </c>
      <c r="W34" s="69" t="n">
        <v>43486</v>
      </c>
      <c r="X34" s="69" t="n">
        <v>43850</v>
      </c>
      <c r="Y34" s="56" t="n">
        <v>360</v>
      </c>
      <c r="Z34" s="56"/>
      <c r="AA34" s="70"/>
      <c r="AB34" s="57"/>
      <c r="AC34" s="57" t="s">
        <v>74</v>
      </c>
      <c r="AD34" s="57"/>
      <c r="AE34" s="57"/>
      <c r="AF34" s="71" t="n">
        <v>0.861111111111111</v>
      </c>
      <c r="AG34" s="55"/>
      <c r="AH34" s="72" t="n">
        <f aca="false">IF(SUMPRODUCT((A$14:A34=A34)*(B$14:B34=B34)*(C$14:C34=C34))&gt;1,0,1)</f>
        <v>1</v>
      </c>
      <c r="AI34" s="15" t="str">
        <f aca="false">IFERROR(VLOOKUP(D34,tipo,1,0),"NO")</f>
        <v>Contratos de prestación de servicios profesionales y de apoyo a la gestión</v>
      </c>
      <c r="AJ34" s="15" t="str">
        <f aca="false">IFERROR(VLOOKUP(E34,modal,1,0),"NO")</f>
        <v>Contratación directa</v>
      </c>
      <c r="AK34" s="73" t="str">
        <f aca="false">IFERROR(VLOOKUP(F34,Tipo!$C$12:$C$27,1,0),"NO")</f>
        <v>Prestación de servicios profesionales y de apoyo a la gestión, o para la ejecución de trabajos artísticos que sólo puedan encomendarse a determinadas personas naturales;</v>
      </c>
      <c r="AL34" s="15" t="str">
        <f aca="false">IFERROR(VLOOKUP(H34,afectacion,1,0),"NO")</f>
        <v>Inversión</v>
      </c>
      <c r="AM34" s="15" t="n">
        <f aca="false">IFERROR(VLOOKUP(I34,programa,1,0),"NO")</f>
        <v>45</v>
      </c>
    </row>
    <row r="35" customFormat="false" ht="27" hidden="false" customHeight="true" outlineLevel="0" collapsed="false">
      <c r="A35" s="55" t="s">
        <v>159</v>
      </c>
      <c r="B35" s="56" t="n">
        <v>2019</v>
      </c>
      <c r="C35" s="57" t="s">
        <v>160</v>
      </c>
      <c r="D35" s="57" t="s">
        <v>66</v>
      </c>
      <c r="E35" s="57" t="s">
        <v>67</v>
      </c>
      <c r="F35" s="58" t="s">
        <v>68</v>
      </c>
      <c r="G35" s="57" t="s">
        <v>161</v>
      </c>
      <c r="H35" s="59" t="s">
        <v>70</v>
      </c>
      <c r="I35" s="60" t="n">
        <v>45</v>
      </c>
      <c r="J35" s="61" t="s">
        <v>71</v>
      </c>
      <c r="K35" s="61" t="s">
        <v>72</v>
      </c>
      <c r="L35" s="62" t="n">
        <v>1375</v>
      </c>
      <c r="M35" s="63" t="n">
        <v>52351073</v>
      </c>
      <c r="N35" s="57" t="s">
        <v>162</v>
      </c>
      <c r="O35" s="64" t="n">
        <v>62988000</v>
      </c>
      <c r="P35" s="64"/>
      <c r="Q35" s="64" t="n">
        <v>0</v>
      </c>
      <c r="R35" s="65" t="n">
        <v>1</v>
      </c>
      <c r="S35" s="66" t="n">
        <v>6123833</v>
      </c>
      <c r="T35" s="67" t="n">
        <v>69111833</v>
      </c>
      <c r="U35" s="68" t="n">
        <v>54764567</v>
      </c>
      <c r="V35" s="69" t="n">
        <v>43483</v>
      </c>
      <c r="W35" s="69" t="n">
        <v>43483</v>
      </c>
      <c r="X35" s="69" t="n">
        <v>43847</v>
      </c>
      <c r="Y35" s="56" t="n">
        <v>360</v>
      </c>
      <c r="Z35" s="56"/>
      <c r="AA35" s="70"/>
      <c r="AB35" s="57"/>
      <c r="AC35" s="57" t="s">
        <v>74</v>
      </c>
      <c r="AD35" s="57"/>
      <c r="AE35" s="57"/>
      <c r="AF35" s="71" t="n">
        <v>0.792405071936089</v>
      </c>
      <c r="AG35" s="55"/>
      <c r="AH35" s="72" t="n">
        <f aca="false">IF(SUMPRODUCT((A$14:A35=A35)*(B$14:B35=B35)*(C$14:C35=C35))&gt;1,0,1)</f>
        <v>1</v>
      </c>
      <c r="AI35" s="15" t="str">
        <f aca="false">IFERROR(VLOOKUP(D35,tipo,1,0),"NO")</f>
        <v>Contratos de prestación de servicios profesionales y de apoyo a la gestión</v>
      </c>
      <c r="AJ35" s="15" t="str">
        <f aca="false">IFERROR(VLOOKUP(E35,modal,1,0),"NO")</f>
        <v>Contratación directa</v>
      </c>
      <c r="AK35" s="73" t="str">
        <f aca="false">IFERROR(VLOOKUP(F35,Tipo!$C$12:$C$27,1,0),"NO")</f>
        <v>Prestación de servicios profesionales y de apoyo a la gestión, o para la ejecución de trabajos artísticos que sólo puedan encomendarse a determinadas personas naturales;</v>
      </c>
      <c r="AL35" s="15" t="str">
        <f aca="false">IFERROR(VLOOKUP(H35,afectacion,1,0),"NO")</f>
        <v>Inversión</v>
      </c>
      <c r="AM35" s="15" t="n">
        <f aca="false">IFERROR(VLOOKUP(I35,programa,1,0),"NO")</f>
        <v>45</v>
      </c>
    </row>
    <row r="36" customFormat="false" ht="27" hidden="false" customHeight="true" outlineLevel="0" collapsed="false">
      <c r="A36" s="55" t="s">
        <v>163</v>
      </c>
      <c r="B36" s="56" t="n">
        <v>2019</v>
      </c>
      <c r="C36" s="57" t="s">
        <v>164</v>
      </c>
      <c r="D36" s="57" t="s">
        <v>66</v>
      </c>
      <c r="E36" s="57" t="s">
        <v>67</v>
      </c>
      <c r="F36" s="58" t="s">
        <v>68</v>
      </c>
      <c r="G36" s="57" t="s">
        <v>165</v>
      </c>
      <c r="H36" s="59" t="s">
        <v>70</v>
      </c>
      <c r="I36" s="60" t="n">
        <v>18</v>
      </c>
      <c r="J36" s="61" t="s">
        <v>123</v>
      </c>
      <c r="K36" s="61" t="s">
        <v>124</v>
      </c>
      <c r="L36" s="62" t="n">
        <v>1364</v>
      </c>
      <c r="M36" s="63" t="n">
        <v>12194109</v>
      </c>
      <c r="N36" s="57" t="s">
        <v>166</v>
      </c>
      <c r="O36" s="64" t="n">
        <v>81264000</v>
      </c>
      <c r="P36" s="64"/>
      <c r="Q36" s="64" t="n">
        <v>0</v>
      </c>
      <c r="R36" s="65" t="n">
        <v>1</v>
      </c>
      <c r="S36" s="66" t="n">
        <v>20316000</v>
      </c>
      <c r="T36" s="67" t="n">
        <v>101580000</v>
      </c>
      <c r="U36" s="68" t="n">
        <v>69751600</v>
      </c>
      <c r="V36" s="69" t="n">
        <v>43486</v>
      </c>
      <c r="W36" s="69" t="n">
        <v>43487</v>
      </c>
      <c r="X36" s="69" t="n">
        <v>43942</v>
      </c>
      <c r="Y36" s="56" t="n">
        <v>360</v>
      </c>
      <c r="Z36" s="56" t="n">
        <v>90</v>
      </c>
      <c r="AA36" s="70"/>
      <c r="AB36" s="57"/>
      <c r="AC36" s="57" t="s">
        <v>74</v>
      </c>
      <c r="AD36" s="57"/>
      <c r="AE36" s="57"/>
      <c r="AF36" s="71" t="n">
        <v>0.686666666666667</v>
      </c>
      <c r="AG36" s="55"/>
      <c r="AH36" s="72" t="n">
        <f aca="false">IF(SUMPRODUCT((A$14:A36=A36)*(B$14:B36=B36)*(C$14:C36=C36))&gt;1,0,1)</f>
        <v>1</v>
      </c>
      <c r="AI36" s="15" t="str">
        <f aca="false">IFERROR(VLOOKUP(D36,tipo,1,0),"NO")</f>
        <v>Contratos de prestación de servicios profesionales y de apoyo a la gestión</v>
      </c>
      <c r="AJ36" s="15" t="str">
        <f aca="false">IFERROR(VLOOKUP(E36,modal,1,0),"NO")</f>
        <v>Contratación directa</v>
      </c>
      <c r="AK36" s="73" t="str">
        <f aca="false">IFERROR(VLOOKUP(F36,Tipo!$C$12:$C$27,1,0),"NO")</f>
        <v>Prestación de servicios profesionales y de apoyo a la gestión, o para la ejecución de trabajos artísticos que sólo puedan encomendarse a determinadas personas naturales;</v>
      </c>
      <c r="AL36" s="15" t="str">
        <f aca="false">IFERROR(VLOOKUP(H36,afectacion,1,0),"NO")</f>
        <v>Inversión</v>
      </c>
      <c r="AM36" s="15" t="n">
        <f aca="false">IFERROR(VLOOKUP(I36,programa,1,0),"NO")</f>
        <v>18</v>
      </c>
    </row>
    <row r="37" customFormat="false" ht="27" hidden="false" customHeight="true" outlineLevel="0" collapsed="false">
      <c r="A37" s="55" t="s">
        <v>167</v>
      </c>
      <c r="B37" s="56" t="n">
        <v>2019</v>
      </c>
      <c r="C37" s="57" t="s">
        <v>168</v>
      </c>
      <c r="D37" s="57" t="s">
        <v>66</v>
      </c>
      <c r="E37" s="57" t="s">
        <v>67</v>
      </c>
      <c r="F37" s="58" t="s">
        <v>68</v>
      </c>
      <c r="G37" s="57" t="s">
        <v>169</v>
      </c>
      <c r="H37" s="59" t="s">
        <v>70</v>
      </c>
      <c r="I37" s="60" t="n">
        <v>45</v>
      </c>
      <c r="J37" s="61" t="s">
        <v>71</v>
      </c>
      <c r="K37" s="61" t="s">
        <v>72</v>
      </c>
      <c r="L37" s="62" t="n">
        <v>1375</v>
      </c>
      <c r="M37" s="63" t="n">
        <v>39786465</v>
      </c>
      <c r="N37" s="57" t="s">
        <v>170</v>
      </c>
      <c r="O37" s="64" t="n">
        <v>60480000</v>
      </c>
      <c r="P37" s="64"/>
      <c r="Q37" s="64" t="n">
        <v>0</v>
      </c>
      <c r="R37" s="65"/>
      <c r="S37" s="66"/>
      <c r="T37" s="67" t="n">
        <v>60480000</v>
      </c>
      <c r="U37" s="68" t="n">
        <v>51744000</v>
      </c>
      <c r="V37" s="69" t="n">
        <v>43487</v>
      </c>
      <c r="W37" s="69" t="n">
        <v>43488</v>
      </c>
      <c r="X37" s="69" t="n">
        <v>43852</v>
      </c>
      <c r="Y37" s="56" t="n">
        <v>360</v>
      </c>
      <c r="Z37" s="56"/>
      <c r="AA37" s="70"/>
      <c r="AB37" s="57"/>
      <c r="AC37" s="57" t="s">
        <v>74</v>
      </c>
      <c r="AD37" s="57"/>
      <c r="AE37" s="57"/>
      <c r="AF37" s="71" t="n">
        <v>0.855555555555556</v>
      </c>
      <c r="AG37" s="55"/>
      <c r="AH37" s="72" t="n">
        <f aca="false">IF(SUMPRODUCT((A$14:A37=A37)*(B$14:B37=B37)*(C$14:C37=C37))&gt;1,0,1)</f>
        <v>1</v>
      </c>
      <c r="AI37" s="15" t="str">
        <f aca="false">IFERROR(VLOOKUP(D37,tipo,1,0),"NO")</f>
        <v>Contratos de prestación de servicios profesionales y de apoyo a la gestión</v>
      </c>
      <c r="AJ37" s="15" t="str">
        <f aca="false">IFERROR(VLOOKUP(E37,modal,1,0),"NO")</f>
        <v>Contratación directa</v>
      </c>
      <c r="AK37" s="73" t="str">
        <f aca="false">IFERROR(VLOOKUP(F37,Tipo!$C$12:$C$27,1,0),"NO")</f>
        <v>Prestación de servicios profesionales y de apoyo a la gestión, o para la ejecución de trabajos artísticos que sólo puedan encomendarse a determinadas personas naturales;</v>
      </c>
      <c r="AL37" s="15" t="str">
        <f aca="false">IFERROR(VLOOKUP(H37,afectacion,1,0),"NO")</f>
        <v>Inversión</v>
      </c>
      <c r="AM37" s="15" t="n">
        <f aca="false">IFERROR(VLOOKUP(I37,programa,1,0),"NO")</f>
        <v>45</v>
      </c>
    </row>
    <row r="38" customFormat="false" ht="27" hidden="false" customHeight="true" outlineLevel="0" collapsed="false">
      <c r="A38" s="55" t="s">
        <v>171</v>
      </c>
      <c r="B38" s="56" t="n">
        <v>2019</v>
      </c>
      <c r="C38" s="57" t="s">
        <v>172</v>
      </c>
      <c r="D38" s="57" t="s">
        <v>66</v>
      </c>
      <c r="E38" s="57" t="s">
        <v>67</v>
      </c>
      <c r="F38" s="58" t="s">
        <v>68</v>
      </c>
      <c r="G38" s="57" t="s">
        <v>173</v>
      </c>
      <c r="H38" s="59" t="s">
        <v>70</v>
      </c>
      <c r="I38" s="60" t="n">
        <v>45</v>
      </c>
      <c r="J38" s="61" t="s">
        <v>71</v>
      </c>
      <c r="K38" s="61" t="s">
        <v>72</v>
      </c>
      <c r="L38" s="62" t="n">
        <v>1375</v>
      </c>
      <c r="M38" s="63" t="n">
        <v>91071340</v>
      </c>
      <c r="N38" s="57" t="s">
        <v>174</v>
      </c>
      <c r="O38" s="64" t="n">
        <v>28476000</v>
      </c>
      <c r="P38" s="64"/>
      <c r="Q38" s="64" t="n">
        <v>0</v>
      </c>
      <c r="R38" s="65"/>
      <c r="S38" s="66"/>
      <c r="T38" s="67" t="n">
        <v>28476000</v>
      </c>
      <c r="U38" s="68" t="n">
        <v>23888200</v>
      </c>
      <c r="V38" s="69" t="n">
        <v>43488</v>
      </c>
      <c r="W38" s="69" t="n">
        <v>43490</v>
      </c>
      <c r="X38" s="69" t="n">
        <v>43863</v>
      </c>
      <c r="Y38" s="56" t="n">
        <v>360</v>
      </c>
      <c r="Z38" s="56"/>
      <c r="AA38" s="70"/>
      <c r="AB38" s="57"/>
      <c r="AC38" s="57" t="s">
        <v>74</v>
      </c>
      <c r="AD38" s="57"/>
      <c r="AE38" s="57"/>
      <c r="AF38" s="71" t="n">
        <v>0.838888888888889</v>
      </c>
      <c r="AG38" s="55"/>
      <c r="AH38" s="72" t="n">
        <f aca="false">IF(SUMPRODUCT((A$14:A38=A38)*(B$14:B38=B38)*(C$14:C38=C38))&gt;1,0,1)</f>
        <v>1</v>
      </c>
      <c r="AI38" s="15" t="str">
        <f aca="false">IFERROR(VLOOKUP(D38,tipo,1,0),"NO")</f>
        <v>Contratos de prestación de servicios profesionales y de apoyo a la gestión</v>
      </c>
      <c r="AJ38" s="15" t="str">
        <f aca="false">IFERROR(VLOOKUP(E38,modal,1,0),"NO")</f>
        <v>Contratación directa</v>
      </c>
      <c r="AK38" s="73" t="str">
        <f aca="false">IFERROR(VLOOKUP(F38,Tipo!$C$12:$C$27,1,0),"NO")</f>
        <v>Prestación de servicios profesionales y de apoyo a la gestión, o para la ejecución de trabajos artísticos que sólo puedan encomendarse a determinadas personas naturales;</v>
      </c>
      <c r="AL38" s="15" t="str">
        <f aca="false">IFERROR(VLOOKUP(H38,afectacion,1,0),"NO")</f>
        <v>Inversión</v>
      </c>
      <c r="AM38" s="15" t="n">
        <f aca="false">IFERROR(VLOOKUP(I38,programa,1,0),"NO")</f>
        <v>45</v>
      </c>
    </row>
    <row r="39" customFormat="false" ht="27" hidden="false" customHeight="true" outlineLevel="0" collapsed="false">
      <c r="A39" s="55" t="s">
        <v>175</v>
      </c>
      <c r="B39" s="56" t="n">
        <v>2019</v>
      </c>
      <c r="C39" s="57" t="s">
        <v>176</v>
      </c>
      <c r="D39" s="57" t="s">
        <v>66</v>
      </c>
      <c r="E39" s="57" t="s">
        <v>67</v>
      </c>
      <c r="F39" s="58" t="s">
        <v>68</v>
      </c>
      <c r="G39" s="57" t="s">
        <v>177</v>
      </c>
      <c r="H39" s="59" t="s">
        <v>70</v>
      </c>
      <c r="I39" s="60" t="n">
        <v>45</v>
      </c>
      <c r="J39" s="61" t="s">
        <v>71</v>
      </c>
      <c r="K39" s="61" t="s">
        <v>72</v>
      </c>
      <c r="L39" s="62" t="n">
        <v>1375</v>
      </c>
      <c r="M39" s="63" t="n">
        <v>79358856</v>
      </c>
      <c r="N39" s="57" t="s">
        <v>178</v>
      </c>
      <c r="O39" s="64" t="n">
        <v>27720000</v>
      </c>
      <c r="P39" s="64"/>
      <c r="Q39" s="64" t="n">
        <v>0</v>
      </c>
      <c r="R39" s="65"/>
      <c r="S39" s="66"/>
      <c r="T39" s="67" t="n">
        <v>27720000</v>
      </c>
      <c r="U39" s="68" t="n">
        <v>23639000</v>
      </c>
      <c r="V39" s="69" t="n">
        <v>43488</v>
      </c>
      <c r="W39" s="69" t="n">
        <v>43489</v>
      </c>
      <c r="X39" s="69" t="n">
        <v>43853</v>
      </c>
      <c r="Y39" s="56" t="n">
        <v>360</v>
      </c>
      <c r="Z39" s="56"/>
      <c r="AA39" s="70"/>
      <c r="AB39" s="57"/>
      <c r="AC39" s="57" t="s">
        <v>74</v>
      </c>
      <c r="AD39" s="57"/>
      <c r="AE39" s="57"/>
      <c r="AF39" s="71" t="n">
        <v>0.852777777777778</v>
      </c>
      <c r="AG39" s="55"/>
      <c r="AH39" s="72" t="n">
        <f aca="false">IF(SUMPRODUCT((A$14:A39=A39)*(B$14:B39=B39)*(C$14:C39=C39))&gt;1,0,1)</f>
        <v>1</v>
      </c>
      <c r="AI39" s="15" t="str">
        <f aca="false">IFERROR(VLOOKUP(D39,tipo,1,0),"NO")</f>
        <v>Contratos de prestación de servicios profesionales y de apoyo a la gestión</v>
      </c>
      <c r="AJ39" s="15" t="str">
        <f aca="false">IFERROR(VLOOKUP(E39,modal,1,0),"NO")</f>
        <v>Contratación directa</v>
      </c>
      <c r="AK39" s="73" t="str">
        <f aca="false">IFERROR(VLOOKUP(F39,Tipo!$C$12:$C$27,1,0),"NO")</f>
        <v>Prestación de servicios profesionales y de apoyo a la gestión, o para la ejecución de trabajos artísticos que sólo puedan encomendarse a determinadas personas naturales;</v>
      </c>
      <c r="AL39" s="15" t="str">
        <f aca="false">IFERROR(VLOOKUP(H39,afectacion,1,0),"NO")</f>
        <v>Inversión</v>
      </c>
      <c r="AM39" s="15" t="n">
        <f aca="false">IFERROR(VLOOKUP(I39,programa,1,0),"NO")</f>
        <v>45</v>
      </c>
    </row>
    <row r="40" customFormat="false" ht="27" hidden="false" customHeight="true" outlineLevel="0" collapsed="false">
      <c r="A40" s="55" t="s">
        <v>179</v>
      </c>
      <c r="B40" s="56" t="n">
        <v>2019</v>
      </c>
      <c r="C40" s="57" t="s">
        <v>180</v>
      </c>
      <c r="D40" s="57" t="s">
        <v>66</v>
      </c>
      <c r="E40" s="57" t="s">
        <v>67</v>
      </c>
      <c r="F40" s="58" t="s">
        <v>68</v>
      </c>
      <c r="G40" s="57" t="s">
        <v>181</v>
      </c>
      <c r="H40" s="59" t="s">
        <v>70</v>
      </c>
      <c r="I40" s="60" t="n">
        <v>45</v>
      </c>
      <c r="J40" s="61" t="s">
        <v>71</v>
      </c>
      <c r="K40" s="61" t="s">
        <v>72</v>
      </c>
      <c r="L40" s="62" t="n">
        <v>1375</v>
      </c>
      <c r="M40" s="63" t="n">
        <v>52231511</v>
      </c>
      <c r="N40" s="57" t="s">
        <v>182</v>
      </c>
      <c r="O40" s="64" t="n">
        <v>33384000</v>
      </c>
      <c r="P40" s="64"/>
      <c r="Q40" s="64" t="n">
        <v>0</v>
      </c>
      <c r="R40" s="65"/>
      <c r="S40" s="66"/>
      <c r="T40" s="67" t="n">
        <v>33384000</v>
      </c>
      <c r="U40" s="68" t="n">
        <v>28469133</v>
      </c>
      <c r="V40" s="69" t="n">
        <v>43489</v>
      </c>
      <c r="W40" s="69" t="n">
        <v>43489</v>
      </c>
      <c r="X40" s="69" t="n">
        <v>43853</v>
      </c>
      <c r="Y40" s="56" t="n">
        <v>360</v>
      </c>
      <c r="Z40" s="56"/>
      <c r="AA40" s="70"/>
      <c r="AB40" s="57"/>
      <c r="AC40" s="57" t="s">
        <v>74</v>
      </c>
      <c r="AD40" s="57"/>
      <c r="AE40" s="57"/>
      <c r="AF40" s="71" t="n">
        <v>0.852777767792955</v>
      </c>
      <c r="AG40" s="55"/>
      <c r="AH40" s="72" t="n">
        <f aca="false">IF(SUMPRODUCT((A$14:A40=A40)*(B$14:B40=B40)*(C$14:C40=C40))&gt;1,0,1)</f>
        <v>1</v>
      </c>
      <c r="AI40" s="15" t="str">
        <f aca="false">IFERROR(VLOOKUP(D40,tipo,1,0),"NO")</f>
        <v>Contratos de prestación de servicios profesionales y de apoyo a la gestión</v>
      </c>
      <c r="AJ40" s="15" t="str">
        <f aca="false">IFERROR(VLOOKUP(E40,modal,1,0),"NO")</f>
        <v>Contratación directa</v>
      </c>
      <c r="AK40" s="73" t="str">
        <f aca="false">IFERROR(VLOOKUP(F40,Tipo!$C$12:$C$27,1,0),"NO")</f>
        <v>Prestación de servicios profesionales y de apoyo a la gestión, o para la ejecución de trabajos artísticos que sólo puedan encomendarse a determinadas personas naturales;</v>
      </c>
      <c r="AL40" s="15" t="str">
        <f aca="false">IFERROR(VLOOKUP(H40,afectacion,1,0),"NO")</f>
        <v>Inversión</v>
      </c>
      <c r="AM40" s="15" t="n">
        <f aca="false">IFERROR(VLOOKUP(I40,programa,1,0),"NO")</f>
        <v>45</v>
      </c>
    </row>
    <row r="41" customFormat="false" ht="27" hidden="false" customHeight="true" outlineLevel="0" collapsed="false">
      <c r="A41" s="55" t="s">
        <v>183</v>
      </c>
      <c r="B41" s="56" t="n">
        <v>2019</v>
      </c>
      <c r="C41" s="57" t="s">
        <v>184</v>
      </c>
      <c r="D41" s="57" t="s">
        <v>66</v>
      </c>
      <c r="E41" s="57" t="s">
        <v>67</v>
      </c>
      <c r="F41" s="58" t="s">
        <v>68</v>
      </c>
      <c r="G41" s="57" t="s">
        <v>185</v>
      </c>
      <c r="H41" s="59" t="s">
        <v>70</v>
      </c>
      <c r="I41" s="60" t="n">
        <v>45</v>
      </c>
      <c r="J41" s="61" t="s">
        <v>71</v>
      </c>
      <c r="K41" s="61" t="s">
        <v>72</v>
      </c>
      <c r="L41" s="62" t="n">
        <v>1375</v>
      </c>
      <c r="M41" s="63" t="n">
        <v>19271225</v>
      </c>
      <c r="N41" s="57" t="s">
        <v>186</v>
      </c>
      <c r="O41" s="64" t="n">
        <v>28224000</v>
      </c>
      <c r="P41" s="64"/>
      <c r="Q41" s="64" t="n">
        <v>0</v>
      </c>
      <c r="R41" s="65"/>
      <c r="S41" s="66"/>
      <c r="T41" s="67" t="n">
        <v>28224000</v>
      </c>
      <c r="U41" s="68" t="n">
        <v>24147200</v>
      </c>
      <c r="V41" s="69" t="n">
        <v>43487</v>
      </c>
      <c r="W41" s="69" t="n">
        <v>43488</v>
      </c>
      <c r="X41" s="69" t="n">
        <v>43852</v>
      </c>
      <c r="Y41" s="56" t="n">
        <v>360</v>
      </c>
      <c r="Z41" s="56"/>
      <c r="AA41" s="70"/>
      <c r="AB41" s="57"/>
      <c r="AC41" s="57" t="s">
        <v>74</v>
      </c>
      <c r="AD41" s="57"/>
      <c r="AE41" s="57"/>
      <c r="AF41" s="71" t="n">
        <v>0.855555555555556</v>
      </c>
      <c r="AG41" s="55"/>
      <c r="AH41" s="72" t="n">
        <f aca="false">IF(SUMPRODUCT((A$14:A41=A41)*(B$14:B41=B41)*(C$14:C41=C41))&gt;1,0,1)</f>
        <v>1</v>
      </c>
      <c r="AI41" s="15" t="str">
        <f aca="false">IFERROR(VLOOKUP(D41,tipo,1,0),"NO")</f>
        <v>Contratos de prestación de servicios profesionales y de apoyo a la gestión</v>
      </c>
      <c r="AJ41" s="15" t="str">
        <f aca="false">IFERROR(VLOOKUP(E41,modal,1,0),"NO")</f>
        <v>Contratación directa</v>
      </c>
      <c r="AK41" s="73" t="str">
        <f aca="false">IFERROR(VLOOKUP(F41,Tipo!$C$12:$C$27,1,0),"NO")</f>
        <v>Prestación de servicios profesionales y de apoyo a la gestión, o para la ejecución de trabajos artísticos que sólo puedan encomendarse a determinadas personas naturales;</v>
      </c>
      <c r="AL41" s="15" t="str">
        <f aca="false">IFERROR(VLOOKUP(H41,afectacion,1,0),"NO")</f>
        <v>Inversión</v>
      </c>
      <c r="AM41" s="15" t="n">
        <f aca="false">IFERROR(VLOOKUP(I41,programa,1,0),"NO")</f>
        <v>45</v>
      </c>
    </row>
    <row r="42" customFormat="false" ht="27" hidden="false" customHeight="true" outlineLevel="0" collapsed="false">
      <c r="A42" s="55" t="s">
        <v>187</v>
      </c>
      <c r="B42" s="56" t="n">
        <v>2019</v>
      </c>
      <c r="C42" s="57" t="s">
        <v>188</v>
      </c>
      <c r="D42" s="57" t="s">
        <v>66</v>
      </c>
      <c r="E42" s="57" t="s">
        <v>67</v>
      </c>
      <c r="F42" s="58" t="s">
        <v>68</v>
      </c>
      <c r="G42" s="57" t="s">
        <v>189</v>
      </c>
      <c r="H42" s="59" t="s">
        <v>70</v>
      </c>
      <c r="I42" s="60" t="n">
        <v>45</v>
      </c>
      <c r="J42" s="61" t="s">
        <v>71</v>
      </c>
      <c r="K42" s="61" t="s">
        <v>72</v>
      </c>
      <c r="L42" s="62" t="n">
        <v>1375</v>
      </c>
      <c r="M42" s="63" t="n">
        <v>53141166</v>
      </c>
      <c r="N42" s="57" t="s">
        <v>190</v>
      </c>
      <c r="O42" s="64" t="n">
        <v>59220000</v>
      </c>
      <c r="P42" s="64"/>
      <c r="Q42" s="64" t="n">
        <v>0</v>
      </c>
      <c r="R42" s="65"/>
      <c r="S42" s="66"/>
      <c r="T42" s="67" t="n">
        <v>59220000</v>
      </c>
      <c r="U42" s="68" t="n">
        <v>50666000</v>
      </c>
      <c r="V42" s="69" t="n">
        <v>43487</v>
      </c>
      <c r="W42" s="69" t="n">
        <v>43488</v>
      </c>
      <c r="X42" s="69" t="n">
        <v>43852</v>
      </c>
      <c r="Y42" s="56" t="n">
        <v>360</v>
      </c>
      <c r="Z42" s="56"/>
      <c r="AA42" s="70"/>
      <c r="AB42" s="57"/>
      <c r="AC42" s="57" t="s">
        <v>74</v>
      </c>
      <c r="AD42" s="57"/>
      <c r="AE42" s="57"/>
      <c r="AF42" s="71" t="n">
        <v>0.855555555555556</v>
      </c>
      <c r="AG42" s="55"/>
      <c r="AH42" s="72" t="n">
        <f aca="false">IF(SUMPRODUCT((A$14:A42=A42)*(B$14:B42=B42)*(C$14:C42=C42))&gt;1,0,1)</f>
        <v>1</v>
      </c>
      <c r="AI42" s="15" t="str">
        <f aca="false">IFERROR(VLOOKUP(D42,tipo,1,0),"NO")</f>
        <v>Contratos de prestación de servicios profesionales y de apoyo a la gestión</v>
      </c>
      <c r="AJ42" s="15" t="str">
        <f aca="false">IFERROR(VLOOKUP(E42,modal,1,0),"NO")</f>
        <v>Contratación directa</v>
      </c>
      <c r="AK42" s="73" t="str">
        <f aca="false">IFERROR(VLOOKUP(F42,Tipo!$C$12:$C$27,1,0),"NO")</f>
        <v>Prestación de servicios profesionales y de apoyo a la gestión, o para la ejecución de trabajos artísticos que sólo puedan encomendarse a determinadas personas naturales;</v>
      </c>
      <c r="AL42" s="15" t="str">
        <f aca="false">IFERROR(VLOOKUP(H42,afectacion,1,0),"NO")</f>
        <v>Inversión</v>
      </c>
      <c r="AM42" s="15" t="n">
        <f aca="false">IFERROR(VLOOKUP(I42,programa,1,0),"NO")</f>
        <v>45</v>
      </c>
    </row>
    <row r="43" customFormat="false" ht="27" hidden="false" customHeight="true" outlineLevel="0" collapsed="false">
      <c r="A43" s="55" t="s">
        <v>191</v>
      </c>
      <c r="B43" s="56" t="n">
        <v>2019</v>
      </c>
      <c r="C43" s="57" t="s">
        <v>192</v>
      </c>
      <c r="D43" s="57" t="s">
        <v>66</v>
      </c>
      <c r="E43" s="57" t="s">
        <v>67</v>
      </c>
      <c r="F43" s="58" t="s">
        <v>68</v>
      </c>
      <c r="G43" s="57" t="s">
        <v>185</v>
      </c>
      <c r="H43" s="59" t="s">
        <v>70</v>
      </c>
      <c r="I43" s="60" t="n">
        <v>45</v>
      </c>
      <c r="J43" s="61" t="s">
        <v>71</v>
      </c>
      <c r="K43" s="61" t="s">
        <v>72</v>
      </c>
      <c r="L43" s="62" t="n">
        <v>1375</v>
      </c>
      <c r="M43" s="63" t="n">
        <v>1032656045</v>
      </c>
      <c r="N43" s="57" t="s">
        <v>193</v>
      </c>
      <c r="O43" s="64" t="n">
        <v>28224000</v>
      </c>
      <c r="P43" s="64"/>
      <c r="Q43" s="64" t="n">
        <v>0</v>
      </c>
      <c r="R43" s="65"/>
      <c r="S43" s="66"/>
      <c r="T43" s="67" t="n">
        <v>28224000</v>
      </c>
      <c r="U43" s="68" t="n">
        <v>24147200</v>
      </c>
      <c r="V43" s="69" t="n">
        <v>43487</v>
      </c>
      <c r="W43" s="69" t="n">
        <v>43488</v>
      </c>
      <c r="X43" s="69" t="n">
        <v>43852</v>
      </c>
      <c r="Y43" s="56" t="n">
        <v>360</v>
      </c>
      <c r="Z43" s="56"/>
      <c r="AA43" s="70"/>
      <c r="AB43" s="57"/>
      <c r="AC43" s="57" t="s">
        <v>74</v>
      </c>
      <c r="AD43" s="57"/>
      <c r="AE43" s="57"/>
      <c r="AF43" s="71" t="n">
        <v>0.855555555555556</v>
      </c>
      <c r="AG43" s="55"/>
      <c r="AH43" s="72" t="n">
        <f aca="false">IF(SUMPRODUCT((A$14:A43=A43)*(B$14:B43=B43)*(C$14:C43=C43))&gt;1,0,1)</f>
        <v>1</v>
      </c>
      <c r="AI43" s="15" t="str">
        <f aca="false">IFERROR(VLOOKUP(D43,tipo,1,0),"NO")</f>
        <v>Contratos de prestación de servicios profesionales y de apoyo a la gestión</v>
      </c>
      <c r="AJ43" s="15" t="str">
        <f aca="false">IFERROR(VLOOKUP(E43,modal,1,0),"NO")</f>
        <v>Contratación directa</v>
      </c>
      <c r="AK43" s="73" t="str">
        <f aca="false">IFERROR(VLOOKUP(F43,Tipo!$C$12:$C$27,1,0),"NO")</f>
        <v>Prestación de servicios profesionales y de apoyo a la gestión, o para la ejecución de trabajos artísticos que sólo puedan encomendarse a determinadas personas naturales;</v>
      </c>
      <c r="AL43" s="15" t="str">
        <f aca="false">IFERROR(VLOOKUP(H43,afectacion,1,0),"NO")</f>
        <v>Inversión</v>
      </c>
      <c r="AM43" s="15" t="n">
        <f aca="false">IFERROR(VLOOKUP(I43,programa,1,0),"NO")</f>
        <v>45</v>
      </c>
    </row>
    <row r="44" customFormat="false" ht="27" hidden="false" customHeight="true" outlineLevel="0" collapsed="false">
      <c r="A44" s="55" t="s">
        <v>194</v>
      </c>
      <c r="B44" s="56" t="n">
        <v>2019</v>
      </c>
      <c r="C44" s="57" t="s">
        <v>195</v>
      </c>
      <c r="D44" s="57" t="s">
        <v>66</v>
      </c>
      <c r="E44" s="57" t="s">
        <v>67</v>
      </c>
      <c r="F44" s="58" t="s">
        <v>68</v>
      </c>
      <c r="G44" s="57" t="s">
        <v>196</v>
      </c>
      <c r="H44" s="59" t="s">
        <v>70</v>
      </c>
      <c r="I44" s="60" t="n">
        <v>36</v>
      </c>
      <c r="J44" s="61" t="s">
        <v>197</v>
      </c>
      <c r="K44" s="61" t="s">
        <v>198</v>
      </c>
      <c r="L44" s="62" t="n">
        <v>1368</v>
      </c>
      <c r="M44" s="63" t="n">
        <v>80125822</v>
      </c>
      <c r="N44" s="57" t="s">
        <v>199</v>
      </c>
      <c r="O44" s="64" t="n">
        <v>56339267</v>
      </c>
      <c r="P44" s="64"/>
      <c r="Q44" s="64" t="n">
        <v>0</v>
      </c>
      <c r="R44" s="65" t="n">
        <v>1</v>
      </c>
      <c r="S44" s="66" t="n">
        <v>10498000</v>
      </c>
      <c r="T44" s="67" t="n">
        <v>66837267</v>
      </c>
      <c r="U44" s="68" t="n">
        <v>47241000</v>
      </c>
      <c r="V44" s="69" t="n">
        <v>43487</v>
      </c>
      <c r="W44" s="69" t="n">
        <v>43488</v>
      </c>
      <c r="X44" s="69" t="n">
        <v>43912</v>
      </c>
      <c r="Y44" s="56" t="n">
        <v>360</v>
      </c>
      <c r="Z44" s="56" t="n">
        <v>60</v>
      </c>
      <c r="AA44" s="70"/>
      <c r="AB44" s="57"/>
      <c r="AC44" s="57" t="s">
        <v>74</v>
      </c>
      <c r="AD44" s="57"/>
      <c r="AE44" s="57"/>
      <c r="AF44" s="71" t="n">
        <v>0.706806279197502</v>
      </c>
      <c r="AG44" s="55"/>
      <c r="AH44" s="72" t="n">
        <f aca="false">IF(SUMPRODUCT((A$14:A44=A44)*(B$14:B44=B44)*(C$14:C44=C44))&gt;1,0,1)</f>
        <v>1</v>
      </c>
      <c r="AI44" s="15" t="str">
        <f aca="false">IFERROR(VLOOKUP(D44,tipo,1,0),"NO")</f>
        <v>Contratos de prestación de servicios profesionales y de apoyo a la gestión</v>
      </c>
      <c r="AJ44" s="15" t="str">
        <f aca="false">IFERROR(VLOOKUP(E44,modal,1,0),"NO")</f>
        <v>Contratación directa</v>
      </c>
      <c r="AK44" s="73" t="str">
        <f aca="false">IFERROR(VLOOKUP(F44,Tipo!$C$12:$C$27,1,0),"NO")</f>
        <v>Prestación de servicios profesionales y de apoyo a la gestión, o para la ejecución de trabajos artísticos que sólo puedan encomendarse a determinadas personas naturales;</v>
      </c>
      <c r="AL44" s="15" t="str">
        <f aca="false">IFERROR(VLOOKUP(H44,afectacion,1,0),"NO")</f>
        <v>Inversión</v>
      </c>
      <c r="AM44" s="15" t="n">
        <f aca="false">IFERROR(VLOOKUP(I44,programa,1,0),"NO")</f>
        <v>36</v>
      </c>
    </row>
    <row r="45" customFormat="false" ht="27" hidden="false" customHeight="true" outlineLevel="0" collapsed="false">
      <c r="A45" s="55" t="s">
        <v>194</v>
      </c>
      <c r="B45" s="56" t="n">
        <v>2019</v>
      </c>
      <c r="C45" s="57" t="s">
        <v>195</v>
      </c>
      <c r="D45" s="57" t="s">
        <v>66</v>
      </c>
      <c r="E45" s="57" t="s">
        <v>67</v>
      </c>
      <c r="F45" s="58" t="s">
        <v>68</v>
      </c>
      <c r="G45" s="57" t="s">
        <v>200</v>
      </c>
      <c r="H45" s="59" t="s">
        <v>70</v>
      </c>
      <c r="I45" s="60" t="n">
        <v>45</v>
      </c>
      <c r="J45" s="61" t="s">
        <v>71</v>
      </c>
      <c r="K45" s="61" t="s">
        <v>72</v>
      </c>
      <c r="L45" s="62" t="n">
        <v>1375</v>
      </c>
      <c r="M45" s="63" t="n">
        <v>80125822</v>
      </c>
      <c r="N45" s="57" t="s">
        <v>199</v>
      </c>
      <c r="O45" s="64" t="n">
        <v>62988000</v>
      </c>
      <c r="P45" s="64" t="n">
        <v>1</v>
      </c>
      <c r="Q45" s="64" t="n">
        <v>-56339267</v>
      </c>
      <c r="R45" s="65"/>
      <c r="S45" s="66"/>
      <c r="T45" s="67" t="n">
        <v>6648733</v>
      </c>
      <c r="U45" s="68" t="n">
        <v>6648733</v>
      </c>
      <c r="V45" s="69" t="n">
        <v>43487</v>
      </c>
      <c r="W45" s="69" t="n">
        <v>43488</v>
      </c>
      <c r="X45" s="69" t="n">
        <v>43912</v>
      </c>
      <c r="Y45" s="56" t="n">
        <v>360</v>
      </c>
      <c r="Z45" s="56" t="n">
        <v>60</v>
      </c>
      <c r="AA45" s="70"/>
      <c r="AB45" s="57"/>
      <c r="AC45" s="57" t="s">
        <v>74</v>
      </c>
      <c r="AD45" s="57"/>
      <c r="AE45" s="57"/>
      <c r="AF45" s="71" t="n">
        <v>1</v>
      </c>
      <c r="AG45" s="55"/>
      <c r="AH45" s="72" t="n">
        <f aca="false">IF(SUMPRODUCT((A$14:A45=A45)*(B$14:B45=B45)*(C$14:C45=C45))&gt;1,0,1)</f>
        <v>0</v>
      </c>
      <c r="AI45" s="15" t="str">
        <f aca="false">IFERROR(VLOOKUP(D45,tipo,1,0),"NO")</f>
        <v>Contratos de prestación de servicios profesionales y de apoyo a la gestión</v>
      </c>
      <c r="AJ45" s="15" t="str">
        <f aca="false">IFERROR(VLOOKUP(E45,modal,1,0),"NO")</f>
        <v>Contratación directa</v>
      </c>
      <c r="AK45" s="73" t="str">
        <f aca="false">IFERROR(VLOOKUP(F45,Tipo!$C$12:$C$27,1,0),"NO")</f>
        <v>Prestación de servicios profesionales y de apoyo a la gestión, o para la ejecución de trabajos artísticos que sólo puedan encomendarse a determinadas personas naturales;</v>
      </c>
      <c r="AL45" s="15" t="str">
        <f aca="false">IFERROR(VLOOKUP(H45,afectacion,1,0),"NO")</f>
        <v>Inversión</v>
      </c>
      <c r="AM45" s="15" t="n">
        <f aca="false">IFERROR(VLOOKUP(I45,programa,1,0),"NO")</f>
        <v>45</v>
      </c>
    </row>
    <row r="46" customFormat="false" ht="27" hidden="false" customHeight="true" outlineLevel="0" collapsed="false">
      <c r="A46" s="55" t="s">
        <v>201</v>
      </c>
      <c r="B46" s="56" t="n">
        <v>2019</v>
      </c>
      <c r="C46" s="57" t="s">
        <v>202</v>
      </c>
      <c r="D46" s="57" t="s">
        <v>66</v>
      </c>
      <c r="E46" s="57" t="s">
        <v>67</v>
      </c>
      <c r="F46" s="58" t="s">
        <v>68</v>
      </c>
      <c r="G46" s="57" t="s">
        <v>203</v>
      </c>
      <c r="H46" s="59" t="s">
        <v>70</v>
      </c>
      <c r="I46" s="60" t="n">
        <v>45</v>
      </c>
      <c r="J46" s="61" t="s">
        <v>71</v>
      </c>
      <c r="K46" s="61" t="s">
        <v>72</v>
      </c>
      <c r="L46" s="62" t="n">
        <v>1375</v>
      </c>
      <c r="M46" s="63" t="n">
        <v>52211430</v>
      </c>
      <c r="N46" s="57" t="s">
        <v>204</v>
      </c>
      <c r="O46" s="64" t="n">
        <v>59220000</v>
      </c>
      <c r="P46" s="64" t="n">
        <v>1</v>
      </c>
      <c r="Q46" s="64" t="n">
        <v>-9870000</v>
      </c>
      <c r="R46" s="65" t="n">
        <v>1</v>
      </c>
      <c r="S46" s="66" t="n">
        <v>19740000</v>
      </c>
      <c r="T46" s="67" t="n">
        <v>69090000</v>
      </c>
      <c r="U46" s="68" t="n">
        <v>50666000</v>
      </c>
      <c r="V46" s="69" t="n">
        <v>43487</v>
      </c>
      <c r="W46" s="69" t="n">
        <v>43488</v>
      </c>
      <c r="X46" s="69" t="n">
        <v>43912</v>
      </c>
      <c r="Y46" s="56" t="n">
        <v>360</v>
      </c>
      <c r="Z46" s="56" t="n">
        <v>60</v>
      </c>
      <c r="AA46" s="70"/>
      <c r="AB46" s="57"/>
      <c r="AC46" s="57" t="s">
        <v>74</v>
      </c>
      <c r="AD46" s="57"/>
      <c r="AE46" s="57"/>
      <c r="AF46" s="71" t="n">
        <v>0.733333333333333</v>
      </c>
      <c r="AG46" s="55"/>
      <c r="AH46" s="72" t="n">
        <f aca="false">IF(SUMPRODUCT((A$14:A46=A46)*(B$14:B46=B46)*(C$14:C46=C46))&gt;1,0,1)</f>
        <v>1</v>
      </c>
      <c r="AI46" s="15" t="str">
        <f aca="false">IFERROR(VLOOKUP(D46,tipo,1,0),"NO")</f>
        <v>Contratos de prestación de servicios profesionales y de apoyo a la gestión</v>
      </c>
      <c r="AJ46" s="15" t="str">
        <f aca="false">IFERROR(VLOOKUP(E46,modal,1,0),"NO")</f>
        <v>Contratación directa</v>
      </c>
      <c r="AK46" s="73" t="str">
        <f aca="false">IFERROR(VLOOKUP(F46,Tipo!$C$12:$C$27,1,0),"NO")</f>
        <v>Prestación de servicios profesionales y de apoyo a la gestión, o para la ejecución de trabajos artísticos que sólo puedan encomendarse a determinadas personas naturales;</v>
      </c>
      <c r="AL46" s="15" t="str">
        <f aca="false">IFERROR(VLOOKUP(H46,afectacion,1,0),"NO")</f>
        <v>Inversión</v>
      </c>
      <c r="AM46" s="15" t="n">
        <f aca="false">IFERROR(VLOOKUP(I46,programa,1,0),"NO")</f>
        <v>45</v>
      </c>
    </row>
    <row r="47" customFormat="false" ht="27" hidden="false" customHeight="true" outlineLevel="0" collapsed="false">
      <c r="A47" s="55" t="s">
        <v>205</v>
      </c>
      <c r="B47" s="56" t="n">
        <v>2019</v>
      </c>
      <c r="C47" s="57" t="s">
        <v>206</v>
      </c>
      <c r="D47" s="57" t="s">
        <v>66</v>
      </c>
      <c r="E47" s="57" t="s">
        <v>67</v>
      </c>
      <c r="F47" s="58" t="s">
        <v>68</v>
      </c>
      <c r="G47" s="57" t="s">
        <v>207</v>
      </c>
      <c r="H47" s="59" t="s">
        <v>70</v>
      </c>
      <c r="I47" s="60" t="n">
        <v>3</v>
      </c>
      <c r="J47" s="61" t="s">
        <v>118</v>
      </c>
      <c r="K47" s="61" t="s">
        <v>106</v>
      </c>
      <c r="L47" s="62" t="n">
        <v>1334</v>
      </c>
      <c r="M47" s="63" t="n">
        <v>1023006378</v>
      </c>
      <c r="N47" s="57" t="s">
        <v>208</v>
      </c>
      <c r="O47" s="64" t="n">
        <v>50400000</v>
      </c>
      <c r="P47" s="64"/>
      <c r="Q47" s="64" t="n">
        <v>0</v>
      </c>
      <c r="R47" s="65"/>
      <c r="S47" s="66"/>
      <c r="T47" s="67" t="n">
        <v>50400000</v>
      </c>
      <c r="U47" s="68" t="n">
        <v>42840000</v>
      </c>
      <c r="V47" s="69" t="n">
        <v>43489</v>
      </c>
      <c r="W47" s="69" t="n">
        <v>43490</v>
      </c>
      <c r="X47" s="69" t="n">
        <v>43854</v>
      </c>
      <c r="Y47" s="56" t="n">
        <v>360</v>
      </c>
      <c r="Z47" s="56"/>
      <c r="AA47" s="70"/>
      <c r="AB47" s="57"/>
      <c r="AC47" s="57" t="s">
        <v>74</v>
      </c>
      <c r="AD47" s="57"/>
      <c r="AE47" s="57"/>
      <c r="AF47" s="71" t="n">
        <v>0.85</v>
      </c>
      <c r="AG47" s="55"/>
      <c r="AH47" s="72" t="n">
        <f aca="false">IF(SUMPRODUCT((A$14:A47=A47)*(B$14:B47=B47)*(C$14:C47=C47))&gt;1,0,1)</f>
        <v>1</v>
      </c>
      <c r="AI47" s="15" t="str">
        <f aca="false">IFERROR(VLOOKUP(D47,tipo,1,0),"NO")</f>
        <v>Contratos de prestación de servicios profesionales y de apoyo a la gestión</v>
      </c>
      <c r="AJ47" s="15" t="str">
        <f aca="false">IFERROR(VLOOKUP(E47,modal,1,0),"NO")</f>
        <v>Contratación directa</v>
      </c>
      <c r="AK47" s="73" t="str">
        <f aca="false">IFERROR(VLOOKUP(F47,Tipo!$C$12:$C$27,1,0),"NO")</f>
        <v>Prestación de servicios profesionales y de apoyo a la gestión, o para la ejecución de trabajos artísticos que sólo puedan encomendarse a determinadas personas naturales;</v>
      </c>
      <c r="AL47" s="15" t="str">
        <f aca="false">IFERROR(VLOOKUP(H47,afectacion,1,0),"NO")</f>
        <v>Inversión</v>
      </c>
      <c r="AM47" s="15" t="n">
        <f aca="false">IFERROR(VLOOKUP(I47,programa,1,0),"NO")</f>
        <v>3</v>
      </c>
    </row>
    <row r="48" customFormat="false" ht="27" hidden="false" customHeight="true" outlineLevel="0" collapsed="false">
      <c r="A48" s="55" t="s">
        <v>209</v>
      </c>
      <c r="B48" s="56" t="n">
        <v>2019</v>
      </c>
      <c r="C48" s="57" t="s">
        <v>210</v>
      </c>
      <c r="D48" s="57" t="s">
        <v>66</v>
      </c>
      <c r="E48" s="57" t="s">
        <v>67</v>
      </c>
      <c r="F48" s="58" t="s">
        <v>68</v>
      </c>
      <c r="G48" s="57" t="s">
        <v>211</v>
      </c>
      <c r="H48" s="59" t="s">
        <v>70</v>
      </c>
      <c r="I48" s="60" t="n">
        <v>45</v>
      </c>
      <c r="J48" s="61" t="s">
        <v>71</v>
      </c>
      <c r="K48" s="61" t="s">
        <v>72</v>
      </c>
      <c r="L48" s="62" t="n">
        <v>1375</v>
      </c>
      <c r="M48" s="63" t="n">
        <v>1069727546</v>
      </c>
      <c r="N48" s="57" t="s">
        <v>212</v>
      </c>
      <c r="O48" s="64" t="n">
        <v>59220000</v>
      </c>
      <c r="P48" s="64"/>
      <c r="Q48" s="64" t="n">
        <v>0</v>
      </c>
      <c r="R48" s="65"/>
      <c r="S48" s="66"/>
      <c r="T48" s="67" t="n">
        <v>59220000</v>
      </c>
      <c r="U48" s="68" t="n">
        <v>50501500</v>
      </c>
      <c r="V48" s="69" t="n">
        <v>43488</v>
      </c>
      <c r="W48" s="69" t="n">
        <v>43489</v>
      </c>
      <c r="X48" s="69" t="n">
        <v>43853</v>
      </c>
      <c r="Y48" s="56" t="n">
        <v>360</v>
      </c>
      <c r="Z48" s="56"/>
      <c r="AA48" s="70"/>
      <c r="AB48" s="57"/>
      <c r="AC48" s="57" t="s">
        <v>74</v>
      </c>
      <c r="AD48" s="57"/>
      <c r="AE48" s="57"/>
      <c r="AF48" s="71" t="n">
        <v>0.852777777777778</v>
      </c>
      <c r="AG48" s="55"/>
      <c r="AH48" s="72" t="n">
        <f aca="false">IF(SUMPRODUCT((A$14:A48=A48)*(B$14:B48=B48)*(C$14:C48=C48))&gt;1,0,1)</f>
        <v>1</v>
      </c>
      <c r="AI48" s="15" t="str">
        <f aca="false">IFERROR(VLOOKUP(D48,tipo,1,0),"NO")</f>
        <v>Contratos de prestación de servicios profesionales y de apoyo a la gestión</v>
      </c>
      <c r="AJ48" s="15" t="str">
        <f aca="false">IFERROR(VLOOKUP(E48,modal,1,0),"NO")</f>
        <v>Contratación directa</v>
      </c>
      <c r="AK48" s="73" t="str">
        <f aca="false">IFERROR(VLOOKUP(F48,Tipo!$C$12:$C$27,1,0),"NO")</f>
        <v>Prestación de servicios profesionales y de apoyo a la gestión, o para la ejecución de trabajos artísticos que sólo puedan encomendarse a determinadas personas naturales;</v>
      </c>
      <c r="AL48" s="15" t="str">
        <f aca="false">IFERROR(VLOOKUP(H48,afectacion,1,0),"NO")</f>
        <v>Inversión</v>
      </c>
      <c r="AM48" s="15" t="n">
        <f aca="false">IFERROR(VLOOKUP(I48,programa,1,0),"NO")</f>
        <v>45</v>
      </c>
    </row>
    <row r="49" customFormat="false" ht="27" hidden="false" customHeight="true" outlineLevel="0" collapsed="false">
      <c r="A49" s="55" t="s">
        <v>213</v>
      </c>
      <c r="B49" s="56" t="n">
        <v>2019</v>
      </c>
      <c r="C49" s="57" t="s">
        <v>214</v>
      </c>
      <c r="D49" s="57" t="s">
        <v>66</v>
      </c>
      <c r="E49" s="57" t="s">
        <v>67</v>
      </c>
      <c r="F49" s="58" t="s">
        <v>68</v>
      </c>
      <c r="G49" s="57" t="s">
        <v>215</v>
      </c>
      <c r="H49" s="59" t="s">
        <v>70</v>
      </c>
      <c r="I49" s="60" t="n">
        <v>45</v>
      </c>
      <c r="J49" s="61" t="s">
        <v>71</v>
      </c>
      <c r="K49" s="61" t="s">
        <v>72</v>
      </c>
      <c r="L49" s="62" t="n">
        <v>1375</v>
      </c>
      <c r="M49" s="63" t="n">
        <v>80878166</v>
      </c>
      <c r="N49" s="57" t="s">
        <v>216</v>
      </c>
      <c r="O49" s="64" t="n">
        <v>62400000</v>
      </c>
      <c r="P49" s="64"/>
      <c r="Q49" s="64" t="n">
        <v>0</v>
      </c>
      <c r="R49" s="65"/>
      <c r="S49" s="66"/>
      <c r="T49" s="67" t="n">
        <v>62400000</v>
      </c>
      <c r="U49" s="68" t="n">
        <v>53386667</v>
      </c>
      <c r="V49" s="69" t="n">
        <v>43487</v>
      </c>
      <c r="W49" s="69" t="n">
        <v>43488</v>
      </c>
      <c r="X49" s="69" t="n">
        <v>43852</v>
      </c>
      <c r="Y49" s="56" t="n">
        <v>360</v>
      </c>
      <c r="Z49" s="56"/>
      <c r="AA49" s="70"/>
      <c r="AB49" s="57"/>
      <c r="AC49" s="57" t="s">
        <v>74</v>
      </c>
      <c r="AD49" s="57"/>
      <c r="AE49" s="57"/>
      <c r="AF49" s="71" t="n">
        <v>0.855555560897436</v>
      </c>
      <c r="AG49" s="55"/>
      <c r="AH49" s="72" t="n">
        <f aca="false">IF(SUMPRODUCT((A$14:A49=A49)*(B$14:B49=B49)*(C$14:C49=C49))&gt;1,0,1)</f>
        <v>1</v>
      </c>
      <c r="AI49" s="15" t="str">
        <f aca="false">IFERROR(VLOOKUP(D49,tipo,1,0),"NO")</f>
        <v>Contratos de prestación de servicios profesionales y de apoyo a la gestión</v>
      </c>
      <c r="AJ49" s="15" t="str">
        <f aca="false">IFERROR(VLOOKUP(E49,modal,1,0),"NO")</f>
        <v>Contratación directa</v>
      </c>
      <c r="AK49" s="73" t="str">
        <f aca="false">IFERROR(VLOOKUP(F49,Tipo!$C$12:$C$27,1,0),"NO")</f>
        <v>Prestación de servicios profesionales y de apoyo a la gestión, o para la ejecución de trabajos artísticos que sólo puedan encomendarse a determinadas personas naturales;</v>
      </c>
      <c r="AL49" s="15" t="str">
        <f aca="false">IFERROR(VLOOKUP(H49,afectacion,1,0),"NO")</f>
        <v>Inversión</v>
      </c>
      <c r="AM49" s="15" t="n">
        <f aca="false">IFERROR(VLOOKUP(I49,programa,1,0),"NO")</f>
        <v>45</v>
      </c>
    </row>
    <row r="50" customFormat="false" ht="27" hidden="false" customHeight="true" outlineLevel="0" collapsed="false">
      <c r="A50" s="55" t="s">
        <v>217</v>
      </c>
      <c r="B50" s="56" t="n">
        <v>2019</v>
      </c>
      <c r="C50" s="57" t="s">
        <v>218</v>
      </c>
      <c r="D50" s="57" t="s">
        <v>66</v>
      </c>
      <c r="E50" s="57" t="s">
        <v>67</v>
      </c>
      <c r="F50" s="58" t="s">
        <v>68</v>
      </c>
      <c r="G50" s="57" t="s">
        <v>219</v>
      </c>
      <c r="H50" s="59" t="s">
        <v>70</v>
      </c>
      <c r="I50" s="60" t="n">
        <v>45</v>
      </c>
      <c r="J50" s="61" t="s">
        <v>71</v>
      </c>
      <c r="K50" s="61" t="s">
        <v>72</v>
      </c>
      <c r="L50" s="62" t="n">
        <v>1375</v>
      </c>
      <c r="M50" s="63" t="n">
        <v>51876508</v>
      </c>
      <c r="N50" s="57" t="s">
        <v>220</v>
      </c>
      <c r="O50" s="64" t="n">
        <v>27720000</v>
      </c>
      <c r="P50" s="64"/>
      <c r="Q50" s="64" t="n">
        <v>0</v>
      </c>
      <c r="R50" s="65"/>
      <c r="S50" s="66"/>
      <c r="T50" s="67" t="n">
        <v>27720000</v>
      </c>
      <c r="U50" s="68" t="n">
        <v>23639000</v>
      </c>
      <c r="V50" s="69" t="n">
        <v>43489</v>
      </c>
      <c r="W50" s="69" t="n">
        <v>43489</v>
      </c>
      <c r="X50" s="69" t="n">
        <v>43853</v>
      </c>
      <c r="Y50" s="56" t="n">
        <v>360</v>
      </c>
      <c r="Z50" s="56"/>
      <c r="AA50" s="70"/>
      <c r="AB50" s="57"/>
      <c r="AC50" s="57" t="s">
        <v>74</v>
      </c>
      <c r="AD50" s="57"/>
      <c r="AE50" s="57"/>
      <c r="AF50" s="71" t="n">
        <v>0.852777777777778</v>
      </c>
      <c r="AG50" s="55"/>
      <c r="AH50" s="72" t="n">
        <f aca="false">IF(SUMPRODUCT((A$14:A50=A50)*(B$14:B50=B50)*(C$14:C50=C50))&gt;1,0,1)</f>
        <v>1</v>
      </c>
      <c r="AI50" s="15" t="str">
        <f aca="false">IFERROR(VLOOKUP(D50,tipo,1,0),"NO")</f>
        <v>Contratos de prestación de servicios profesionales y de apoyo a la gestión</v>
      </c>
      <c r="AJ50" s="15" t="str">
        <f aca="false">IFERROR(VLOOKUP(E50,modal,1,0),"NO")</f>
        <v>Contratación directa</v>
      </c>
      <c r="AK50" s="73" t="str">
        <f aca="false">IFERROR(VLOOKUP(F50,Tipo!$C$12:$C$27,1,0),"NO")</f>
        <v>Prestación de servicios profesionales y de apoyo a la gestión, o para la ejecución de trabajos artísticos que sólo puedan encomendarse a determinadas personas naturales;</v>
      </c>
      <c r="AL50" s="15" t="str">
        <f aca="false">IFERROR(VLOOKUP(H50,afectacion,1,0),"NO")</f>
        <v>Inversión</v>
      </c>
      <c r="AM50" s="15" t="n">
        <f aca="false">IFERROR(VLOOKUP(I50,programa,1,0),"NO")</f>
        <v>45</v>
      </c>
    </row>
    <row r="51" customFormat="false" ht="27" hidden="false" customHeight="true" outlineLevel="0" collapsed="false">
      <c r="A51" s="55" t="s">
        <v>221</v>
      </c>
      <c r="B51" s="56" t="n">
        <v>2019</v>
      </c>
      <c r="C51" s="57" t="s">
        <v>222</v>
      </c>
      <c r="D51" s="57" t="s">
        <v>66</v>
      </c>
      <c r="E51" s="57" t="s">
        <v>67</v>
      </c>
      <c r="F51" s="58" t="s">
        <v>68</v>
      </c>
      <c r="G51" s="57" t="s">
        <v>223</v>
      </c>
      <c r="H51" s="59" t="s">
        <v>70</v>
      </c>
      <c r="I51" s="60" t="n">
        <v>45</v>
      </c>
      <c r="J51" s="61" t="s">
        <v>71</v>
      </c>
      <c r="K51" s="61" t="s">
        <v>72</v>
      </c>
      <c r="L51" s="62" t="n">
        <v>1375</v>
      </c>
      <c r="M51" s="63" t="n">
        <v>1022943098</v>
      </c>
      <c r="N51" s="57" t="s">
        <v>224</v>
      </c>
      <c r="O51" s="64" t="n">
        <v>23160000</v>
      </c>
      <c r="P51" s="64"/>
      <c r="Q51" s="64" t="n">
        <v>0</v>
      </c>
      <c r="R51" s="65"/>
      <c r="S51" s="66"/>
      <c r="T51" s="67" t="n">
        <v>23160000</v>
      </c>
      <c r="U51" s="68" t="n">
        <v>19428667</v>
      </c>
      <c r="V51" s="69" t="n">
        <v>43490</v>
      </c>
      <c r="W51" s="69" t="n">
        <v>43494</v>
      </c>
      <c r="X51" s="69" t="n">
        <v>43858</v>
      </c>
      <c r="Y51" s="56" t="n">
        <v>360</v>
      </c>
      <c r="Z51" s="56"/>
      <c r="AA51" s="70"/>
      <c r="AB51" s="57"/>
      <c r="AC51" s="57" t="s">
        <v>74</v>
      </c>
      <c r="AD51" s="57"/>
      <c r="AE51" s="57"/>
      <c r="AF51" s="71" t="n">
        <v>0.83888890328152</v>
      </c>
      <c r="AG51" s="55"/>
      <c r="AH51" s="72" t="n">
        <f aca="false">IF(SUMPRODUCT((A$14:A51=A51)*(B$14:B51=B51)*(C$14:C51=C51))&gt;1,0,1)</f>
        <v>1</v>
      </c>
      <c r="AI51" s="15" t="str">
        <f aca="false">IFERROR(VLOOKUP(D51,tipo,1,0),"NO")</f>
        <v>Contratos de prestación de servicios profesionales y de apoyo a la gestión</v>
      </c>
      <c r="AJ51" s="15" t="str">
        <f aca="false">IFERROR(VLOOKUP(E51,modal,1,0),"NO")</f>
        <v>Contratación directa</v>
      </c>
      <c r="AK51" s="73" t="str">
        <f aca="false">IFERROR(VLOOKUP(F51,Tipo!$C$12:$C$27,1,0),"NO")</f>
        <v>Prestación de servicios profesionales y de apoyo a la gestión, o para la ejecución de trabajos artísticos que sólo puedan encomendarse a determinadas personas naturales;</v>
      </c>
      <c r="AL51" s="15" t="str">
        <f aca="false">IFERROR(VLOOKUP(H51,afectacion,1,0),"NO")</f>
        <v>Inversión</v>
      </c>
      <c r="AM51" s="15" t="n">
        <f aca="false">IFERROR(VLOOKUP(I51,programa,1,0),"NO")</f>
        <v>45</v>
      </c>
    </row>
    <row r="52" customFormat="false" ht="27" hidden="false" customHeight="true" outlineLevel="0" collapsed="false">
      <c r="A52" s="55" t="s">
        <v>225</v>
      </c>
      <c r="B52" s="56" t="n">
        <v>2019</v>
      </c>
      <c r="C52" s="57" t="s">
        <v>226</v>
      </c>
      <c r="D52" s="57" t="s">
        <v>66</v>
      </c>
      <c r="E52" s="57" t="s">
        <v>67</v>
      </c>
      <c r="F52" s="58" t="s">
        <v>68</v>
      </c>
      <c r="G52" s="57" t="s">
        <v>227</v>
      </c>
      <c r="H52" s="59" t="s">
        <v>70</v>
      </c>
      <c r="I52" s="60" t="n">
        <v>45</v>
      </c>
      <c r="J52" s="61" t="s">
        <v>71</v>
      </c>
      <c r="K52" s="61" t="s">
        <v>72</v>
      </c>
      <c r="L52" s="62" t="n">
        <v>1375</v>
      </c>
      <c r="M52" s="63" t="n">
        <v>52008301</v>
      </c>
      <c r="N52" s="57" t="s">
        <v>228</v>
      </c>
      <c r="O52" s="64" t="n">
        <v>59220000</v>
      </c>
      <c r="P52" s="64"/>
      <c r="Q52" s="64" t="n">
        <v>0</v>
      </c>
      <c r="R52" s="65"/>
      <c r="S52" s="66"/>
      <c r="T52" s="67" t="n">
        <v>59220000</v>
      </c>
      <c r="U52" s="68" t="n">
        <v>50337000</v>
      </c>
      <c r="V52" s="69" t="n">
        <v>43489</v>
      </c>
      <c r="W52" s="69" t="n">
        <v>43490</v>
      </c>
      <c r="X52" s="69" t="n">
        <v>43854</v>
      </c>
      <c r="Y52" s="56" t="n">
        <v>360</v>
      </c>
      <c r="Z52" s="56"/>
      <c r="AA52" s="70"/>
      <c r="AB52" s="57"/>
      <c r="AC52" s="57" t="s">
        <v>74</v>
      </c>
      <c r="AD52" s="57"/>
      <c r="AE52" s="57"/>
      <c r="AF52" s="71" t="n">
        <v>0.85</v>
      </c>
      <c r="AG52" s="55"/>
      <c r="AH52" s="72" t="n">
        <f aca="false">IF(SUMPRODUCT((A$14:A52=A52)*(B$14:B52=B52)*(C$14:C52=C52))&gt;1,0,1)</f>
        <v>1</v>
      </c>
      <c r="AI52" s="15" t="str">
        <f aca="false">IFERROR(VLOOKUP(D52,tipo,1,0),"NO")</f>
        <v>Contratos de prestación de servicios profesionales y de apoyo a la gestión</v>
      </c>
      <c r="AJ52" s="15" t="str">
        <f aca="false">IFERROR(VLOOKUP(E52,modal,1,0),"NO")</f>
        <v>Contratación directa</v>
      </c>
      <c r="AK52" s="73" t="str">
        <f aca="false">IFERROR(VLOOKUP(F52,Tipo!$C$12:$C$27,1,0),"NO")</f>
        <v>Prestación de servicios profesionales y de apoyo a la gestión, o para la ejecución de trabajos artísticos que sólo puedan encomendarse a determinadas personas naturales;</v>
      </c>
      <c r="AL52" s="15" t="str">
        <f aca="false">IFERROR(VLOOKUP(H52,afectacion,1,0),"NO")</f>
        <v>Inversión</v>
      </c>
      <c r="AM52" s="15" t="n">
        <f aca="false">IFERROR(VLOOKUP(I52,programa,1,0),"NO")</f>
        <v>45</v>
      </c>
    </row>
    <row r="53" customFormat="false" ht="27" hidden="false" customHeight="true" outlineLevel="0" collapsed="false">
      <c r="A53" s="55" t="s">
        <v>229</v>
      </c>
      <c r="B53" s="56" t="n">
        <v>2019</v>
      </c>
      <c r="C53" s="57" t="s">
        <v>230</v>
      </c>
      <c r="D53" s="57" t="s">
        <v>66</v>
      </c>
      <c r="E53" s="57" t="s">
        <v>67</v>
      </c>
      <c r="F53" s="58" t="s">
        <v>68</v>
      </c>
      <c r="G53" s="57" t="s">
        <v>231</v>
      </c>
      <c r="H53" s="59" t="s">
        <v>70</v>
      </c>
      <c r="I53" s="60" t="n">
        <v>45</v>
      </c>
      <c r="J53" s="61" t="s">
        <v>71</v>
      </c>
      <c r="K53" s="61" t="s">
        <v>72</v>
      </c>
      <c r="L53" s="62" t="n">
        <v>1375</v>
      </c>
      <c r="M53" s="63" t="n">
        <v>1140819809</v>
      </c>
      <c r="N53" s="57" t="s">
        <v>232</v>
      </c>
      <c r="O53" s="64" t="n">
        <v>59220000</v>
      </c>
      <c r="P53" s="64"/>
      <c r="Q53" s="64" t="n">
        <v>0</v>
      </c>
      <c r="R53" s="65"/>
      <c r="S53" s="66"/>
      <c r="T53" s="67" t="n">
        <v>59220000</v>
      </c>
      <c r="U53" s="68" t="n">
        <v>50501500</v>
      </c>
      <c r="V53" s="69" t="n">
        <v>43489</v>
      </c>
      <c r="W53" s="69" t="n">
        <v>43489</v>
      </c>
      <c r="X53" s="69" t="n">
        <v>43853</v>
      </c>
      <c r="Y53" s="56" t="n">
        <v>360</v>
      </c>
      <c r="Z53" s="56"/>
      <c r="AA53" s="70"/>
      <c r="AB53" s="57"/>
      <c r="AC53" s="57" t="s">
        <v>74</v>
      </c>
      <c r="AD53" s="57"/>
      <c r="AE53" s="57"/>
      <c r="AF53" s="71" t="n">
        <v>0.852777777777778</v>
      </c>
      <c r="AG53" s="55"/>
      <c r="AH53" s="72" t="n">
        <f aca="false">IF(SUMPRODUCT((A$14:A53=A53)*(B$14:B53=B53)*(C$14:C53=C53))&gt;1,0,1)</f>
        <v>1</v>
      </c>
      <c r="AI53" s="15" t="str">
        <f aca="false">IFERROR(VLOOKUP(D53,tipo,1,0),"NO")</f>
        <v>Contratos de prestación de servicios profesionales y de apoyo a la gestión</v>
      </c>
      <c r="AJ53" s="15" t="str">
        <f aca="false">IFERROR(VLOOKUP(E53,modal,1,0),"NO")</f>
        <v>Contratación directa</v>
      </c>
      <c r="AK53" s="73" t="str">
        <f aca="false">IFERROR(VLOOKUP(F53,Tipo!$C$12:$C$27,1,0),"NO")</f>
        <v>Prestación de servicios profesionales y de apoyo a la gestión, o para la ejecución de trabajos artísticos que sólo puedan encomendarse a determinadas personas naturales;</v>
      </c>
      <c r="AL53" s="15" t="str">
        <f aca="false">IFERROR(VLOOKUP(H53,afectacion,1,0),"NO")</f>
        <v>Inversión</v>
      </c>
      <c r="AM53" s="15" t="n">
        <f aca="false">IFERROR(VLOOKUP(I53,programa,1,0),"NO")</f>
        <v>45</v>
      </c>
    </row>
    <row r="54" customFormat="false" ht="27" hidden="false" customHeight="true" outlineLevel="0" collapsed="false">
      <c r="A54" s="55" t="s">
        <v>233</v>
      </c>
      <c r="B54" s="56" t="n">
        <v>2019</v>
      </c>
      <c r="C54" s="57" t="s">
        <v>234</v>
      </c>
      <c r="D54" s="57" t="s">
        <v>66</v>
      </c>
      <c r="E54" s="57" t="s">
        <v>67</v>
      </c>
      <c r="F54" s="58" t="s">
        <v>68</v>
      </c>
      <c r="G54" s="57" t="s">
        <v>235</v>
      </c>
      <c r="H54" s="59" t="s">
        <v>70</v>
      </c>
      <c r="I54" s="60" t="n">
        <v>45</v>
      </c>
      <c r="J54" s="61" t="s">
        <v>71</v>
      </c>
      <c r="K54" s="61" t="s">
        <v>72</v>
      </c>
      <c r="L54" s="62" t="n">
        <v>1375</v>
      </c>
      <c r="M54" s="63" t="n">
        <v>19491239</v>
      </c>
      <c r="N54" s="57" t="s">
        <v>236</v>
      </c>
      <c r="O54" s="64" t="n">
        <v>100800000</v>
      </c>
      <c r="P54" s="64"/>
      <c r="Q54" s="64" t="n">
        <v>0</v>
      </c>
      <c r="R54" s="65"/>
      <c r="S54" s="66"/>
      <c r="T54" s="67" t="n">
        <v>100800000</v>
      </c>
      <c r="U54" s="68" t="n">
        <v>85960000</v>
      </c>
      <c r="V54" s="69" t="n">
        <v>43488</v>
      </c>
      <c r="W54" s="69" t="n">
        <v>43489</v>
      </c>
      <c r="X54" s="69" t="n">
        <v>43853</v>
      </c>
      <c r="Y54" s="56" t="n">
        <v>360</v>
      </c>
      <c r="Z54" s="56"/>
      <c r="AA54" s="70"/>
      <c r="AB54" s="57"/>
      <c r="AC54" s="57" t="s">
        <v>74</v>
      </c>
      <c r="AD54" s="57"/>
      <c r="AE54" s="57"/>
      <c r="AF54" s="71" t="n">
        <v>0.852777777777778</v>
      </c>
      <c r="AG54" s="55"/>
      <c r="AH54" s="72" t="n">
        <f aca="false">IF(SUMPRODUCT((A$14:A54=A54)*(B$14:B54=B54)*(C$14:C54=C54))&gt;1,0,1)</f>
        <v>1</v>
      </c>
      <c r="AI54" s="15" t="str">
        <f aca="false">IFERROR(VLOOKUP(D54,tipo,1,0),"NO")</f>
        <v>Contratos de prestación de servicios profesionales y de apoyo a la gestión</v>
      </c>
      <c r="AJ54" s="15" t="str">
        <f aca="false">IFERROR(VLOOKUP(E54,modal,1,0),"NO")</f>
        <v>Contratación directa</v>
      </c>
      <c r="AK54" s="73" t="str">
        <f aca="false">IFERROR(VLOOKUP(F54,Tipo!$C$12:$C$27,1,0),"NO")</f>
        <v>Prestación de servicios profesionales y de apoyo a la gestión, o para la ejecución de trabajos artísticos que sólo puedan encomendarse a determinadas personas naturales;</v>
      </c>
      <c r="AL54" s="15" t="str">
        <f aca="false">IFERROR(VLOOKUP(H54,afectacion,1,0),"NO")</f>
        <v>Inversión</v>
      </c>
      <c r="AM54" s="15" t="n">
        <f aca="false">IFERROR(VLOOKUP(I54,programa,1,0),"NO")</f>
        <v>45</v>
      </c>
    </row>
    <row r="55" customFormat="false" ht="27" hidden="false" customHeight="true" outlineLevel="0" collapsed="false">
      <c r="A55" s="55" t="s">
        <v>237</v>
      </c>
      <c r="B55" s="56" t="n">
        <v>2019</v>
      </c>
      <c r="C55" s="57" t="s">
        <v>238</v>
      </c>
      <c r="D55" s="57" t="s">
        <v>66</v>
      </c>
      <c r="E55" s="57" t="s">
        <v>67</v>
      </c>
      <c r="F55" s="58" t="s">
        <v>68</v>
      </c>
      <c r="G55" s="57" t="s">
        <v>239</v>
      </c>
      <c r="H55" s="59" t="s">
        <v>70</v>
      </c>
      <c r="I55" s="60" t="n">
        <v>45</v>
      </c>
      <c r="J55" s="61" t="s">
        <v>71</v>
      </c>
      <c r="K55" s="61" t="s">
        <v>72</v>
      </c>
      <c r="L55" s="62" t="n">
        <v>1375</v>
      </c>
      <c r="M55" s="63" t="n">
        <v>77183787</v>
      </c>
      <c r="N55" s="57" t="s">
        <v>240</v>
      </c>
      <c r="O55" s="64" t="n">
        <v>62988000</v>
      </c>
      <c r="P55" s="64"/>
      <c r="Q55" s="64" t="n">
        <v>0</v>
      </c>
      <c r="R55" s="65"/>
      <c r="S55" s="66"/>
      <c r="T55" s="67" t="n">
        <v>62988000</v>
      </c>
      <c r="U55" s="68" t="n">
        <v>53714767</v>
      </c>
      <c r="V55" s="69" t="n">
        <v>43488</v>
      </c>
      <c r="W55" s="69" t="n">
        <v>43489</v>
      </c>
      <c r="X55" s="69" t="n">
        <v>43853</v>
      </c>
      <c r="Y55" s="56" t="n">
        <v>360</v>
      </c>
      <c r="Z55" s="56"/>
      <c r="AA55" s="70"/>
      <c r="AB55" s="57"/>
      <c r="AC55" s="57" t="s">
        <v>74</v>
      </c>
      <c r="AD55" s="57"/>
      <c r="AE55" s="57"/>
      <c r="AF55" s="71" t="n">
        <v>0.852777783069791</v>
      </c>
      <c r="AG55" s="55"/>
      <c r="AH55" s="72" t="n">
        <f aca="false">IF(SUMPRODUCT((A$14:A55=A55)*(B$14:B55=B55)*(C$14:C55=C55))&gt;1,0,1)</f>
        <v>1</v>
      </c>
      <c r="AI55" s="15" t="str">
        <f aca="false">IFERROR(VLOOKUP(D55,tipo,1,0),"NO")</f>
        <v>Contratos de prestación de servicios profesionales y de apoyo a la gestión</v>
      </c>
      <c r="AJ55" s="15" t="str">
        <f aca="false">IFERROR(VLOOKUP(E55,modal,1,0),"NO")</f>
        <v>Contratación directa</v>
      </c>
      <c r="AK55" s="73" t="str">
        <f aca="false">IFERROR(VLOOKUP(F55,Tipo!$C$12:$C$27,1,0),"NO")</f>
        <v>Prestación de servicios profesionales y de apoyo a la gestión, o para la ejecución de trabajos artísticos que sólo puedan encomendarse a determinadas personas naturales;</v>
      </c>
      <c r="AL55" s="15" t="str">
        <f aca="false">IFERROR(VLOOKUP(H55,afectacion,1,0),"NO")</f>
        <v>Inversión</v>
      </c>
      <c r="AM55" s="15" t="n">
        <f aca="false">IFERROR(VLOOKUP(I55,programa,1,0),"NO")</f>
        <v>45</v>
      </c>
    </row>
    <row r="56" customFormat="false" ht="27" hidden="false" customHeight="true" outlineLevel="0" collapsed="false">
      <c r="A56" s="55" t="s">
        <v>241</v>
      </c>
      <c r="B56" s="56" t="n">
        <v>2019</v>
      </c>
      <c r="C56" s="57" t="s">
        <v>242</v>
      </c>
      <c r="D56" s="57" t="s">
        <v>66</v>
      </c>
      <c r="E56" s="57" t="s">
        <v>67</v>
      </c>
      <c r="F56" s="58" t="s">
        <v>68</v>
      </c>
      <c r="G56" s="57" t="s">
        <v>243</v>
      </c>
      <c r="H56" s="59" t="s">
        <v>70</v>
      </c>
      <c r="I56" s="60" t="n">
        <v>18</v>
      </c>
      <c r="J56" s="61" t="s">
        <v>123</v>
      </c>
      <c r="K56" s="61" t="s">
        <v>124</v>
      </c>
      <c r="L56" s="62" t="n">
        <v>1364</v>
      </c>
      <c r="M56" s="63" t="n">
        <v>79719940</v>
      </c>
      <c r="N56" s="57" t="s">
        <v>244</v>
      </c>
      <c r="O56" s="64" t="n">
        <v>69300000</v>
      </c>
      <c r="P56" s="64"/>
      <c r="Q56" s="64" t="n">
        <v>0</v>
      </c>
      <c r="R56" s="65"/>
      <c r="S56" s="66"/>
      <c r="T56" s="67" t="n">
        <v>69300000</v>
      </c>
      <c r="U56" s="68" t="n">
        <v>58327500</v>
      </c>
      <c r="V56" s="69" t="n">
        <v>43490</v>
      </c>
      <c r="W56" s="69" t="n">
        <v>43493</v>
      </c>
      <c r="X56" s="69" t="n">
        <v>43857</v>
      </c>
      <c r="Y56" s="56" t="n">
        <v>360</v>
      </c>
      <c r="Z56" s="56"/>
      <c r="AA56" s="70"/>
      <c r="AB56" s="57"/>
      <c r="AC56" s="57" t="s">
        <v>74</v>
      </c>
      <c r="AD56" s="57"/>
      <c r="AE56" s="57"/>
      <c r="AF56" s="71" t="n">
        <v>0.841666666666667</v>
      </c>
      <c r="AG56" s="55"/>
      <c r="AH56" s="72" t="n">
        <f aca="false">IF(SUMPRODUCT((A$14:A56=A56)*(B$14:B56=B56)*(C$14:C56=C56))&gt;1,0,1)</f>
        <v>1</v>
      </c>
      <c r="AI56" s="15" t="str">
        <f aca="false">IFERROR(VLOOKUP(D56,tipo,1,0),"NO")</f>
        <v>Contratos de prestación de servicios profesionales y de apoyo a la gestión</v>
      </c>
      <c r="AJ56" s="15" t="str">
        <f aca="false">IFERROR(VLOOKUP(E56,modal,1,0),"NO")</f>
        <v>Contratación directa</v>
      </c>
      <c r="AK56" s="73" t="str">
        <f aca="false">IFERROR(VLOOKUP(F56,Tipo!$C$12:$C$27,1,0),"NO")</f>
        <v>Prestación de servicios profesionales y de apoyo a la gestión, o para la ejecución de trabajos artísticos que sólo puedan encomendarse a determinadas personas naturales;</v>
      </c>
      <c r="AL56" s="15" t="str">
        <f aca="false">IFERROR(VLOOKUP(H56,afectacion,1,0),"NO")</f>
        <v>Inversión</v>
      </c>
      <c r="AM56" s="15" t="n">
        <f aca="false">IFERROR(VLOOKUP(I56,programa,1,0),"NO")</f>
        <v>18</v>
      </c>
    </row>
    <row r="57" customFormat="false" ht="27" hidden="false" customHeight="true" outlineLevel="0" collapsed="false">
      <c r="A57" s="55" t="s">
        <v>245</v>
      </c>
      <c r="B57" s="56" t="n">
        <v>2019</v>
      </c>
      <c r="C57" s="57" t="s">
        <v>246</v>
      </c>
      <c r="D57" s="57" t="s">
        <v>66</v>
      </c>
      <c r="E57" s="57" t="s">
        <v>67</v>
      </c>
      <c r="F57" s="58" t="s">
        <v>68</v>
      </c>
      <c r="G57" s="57" t="s">
        <v>247</v>
      </c>
      <c r="H57" s="59" t="s">
        <v>70</v>
      </c>
      <c r="I57" s="60" t="n">
        <v>45</v>
      </c>
      <c r="J57" s="61" t="s">
        <v>71</v>
      </c>
      <c r="K57" s="61" t="s">
        <v>72</v>
      </c>
      <c r="L57" s="62" t="n">
        <v>1375</v>
      </c>
      <c r="M57" s="63" t="n">
        <v>1032656360</v>
      </c>
      <c r="N57" s="57" t="s">
        <v>248</v>
      </c>
      <c r="O57" s="64" t="n">
        <v>22680000</v>
      </c>
      <c r="P57" s="64"/>
      <c r="Q57" s="64" t="n">
        <v>0</v>
      </c>
      <c r="R57" s="65"/>
      <c r="S57" s="66"/>
      <c r="T57" s="67" t="n">
        <v>22680000</v>
      </c>
      <c r="U57" s="68" t="n">
        <v>19089000</v>
      </c>
      <c r="V57" s="69" t="n">
        <v>43490</v>
      </c>
      <c r="W57" s="69" t="n">
        <v>43493</v>
      </c>
      <c r="X57" s="69" t="n">
        <v>43857</v>
      </c>
      <c r="Y57" s="56" t="n">
        <v>360</v>
      </c>
      <c r="Z57" s="56"/>
      <c r="AA57" s="70"/>
      <c r="AB57" s="57"/>
      <c r="AC57" s="57" t="s">
        <v>74</v>
      </c>
      <c r="AD57" s="57"/>
      <c r="AE57" s="57"/>
      <c r="AF57" s="71" t="n">
        <v>0.841666666666667</v>
      </c>
      <c r="AG57" s="55"/>
      <c r="AH57" s="72" t="n">
        <f aca="false">IF(SUMPRODUCT((A$14:A57=A57)*(B$14:B57=B57)*(C$14:C57=C57))&gt;1,0,1)</f>
        <v>1</v>
      </c>
      <c r="AI57" s="15" t="str">
        <f aca="false">IFERROR(VLOOKUP(D57,tipo,1,0),"NO")</f>
        <v>Contratos de prestación de servicios profesionales y de apoyo a la gestión</v>
      </c>
      <c r="AJ57" s="15" t="str">
        <f aca="false">IFERROR(VLOOKUP(E57,modal,1,0),"NO")</f>
        <v>Contratación directa</v>
      </c>
      <c r="AK57" s="73" t="str">
        <f aca="false">IFERROR(VLOOKUP(F57,Tipo!$C$12:$C$27,1,0),"NO")</f>
        <v>Prestación de servicios profesionales y de apoyo a la gestión, o para la ejecución de trabajos artísticos que sólo puedan encomendarse a determinadas personas naturales;</v>
      </c>
      <c r="AL57" s="15" t="str">
        <f aca="false">IFERROR(VLOOKUP(H57,afectacion,1,0),"NO")</f>
        <v>Inversión</v>
      </c>
      <c r="AM57" s="15" t="n">
        <f aca="false">IFERROR(VLOOKUP(I57,programa,1,0),"NO")</f>
        <v>45</v>
      </c>
    </row>
    <row r="58" customFormat="false" ht="27" hidden="false" customHeight="true" outlineLevel="0" collapsed="false">
      <c r="A58" s="55" t="s">
        <v>249</v>
      </c>
      <c r="B58" s="56" t="n">
        <v>2019</v>
      </c>
      <c r="C58" s="57" t="s">
        <v>250</v>
      </c>
      <c r="D58" s="57" t="s">
        <v>66</v>
      </c>
      <c r="E58" s="57" t="s">
        <v>67</v>
      </c>
      <c r="F58" s="58" t="s">
        <v>68</v>
      </c>
      <c r="G58" s="57" t="s">
        <v>251</v>
      </c>
      <c r="H58" s="59" t="s">
        <v>70</v>
      </c>
      <c r="I58" s="60" t="n">
        <v>45</v>
      </c>
      <c r="J58" s="61" t="s">
        <v>71</v>
      </c>
      <c r="K58" s="61" t="s">
        <v>72</v>
      </c>
      <c r="L58" s="62" t="n">
        <v>1375</v>
      </c>
      <c r="M58" s="63" t="n">
        <v>1016031740</v>
      </c>
      <c r="N58" s="57" t="s">
        <v>252</v>
      </c>
      <c r="O58" s="64" t="n">
        <v>22680000</v>
      </c>
      <c r="P58" s="64"/>
      <c r="Q58" s="64" t="n">
        <v>0</v>
      </c>
      <c r="R58" s="65"/>
      <c r="S58" s="66"/>
      <c r="T58" s="67" t="n">
        <v>22680000</v>
      </c>
      <c r="U58" s="68" t="n">
        <v>19026000</v>
      </c>
      <c r="V58" s="69" t="n">
        <v>43493</v>
      </c>
      <c r="W58" s="69" t="n">
        <v>43494</v>
      </c>
      <c r="X58" s="69" t="n">
        <v>43858</v>
      </c>
      <c r="Y58" s="56" t="n">
        <v>360</v>
      </c>
      <c r="Z58" s="56"/>
      <c r="AA58" s="70"/>
      <c r="AB58" s="57"/>
      <c r="AC58" s="57" t="s">
        <v>74</v>
      </c>
      <c r="AD58" s="57"/>
      <c r="AE58" s="57"/>
      <c r="AF58" s="71" t="n">
        <v>0.838888888888889</v>
      </c>
      <c r="AG58" s="55"/>
      <c r="AH58" s="72" t="n">
        <f aca="false">IF(SUMPRODUCT((A$14:A58=A58)*(B$14:B58=B58)*(C$14:C58=C58))&gt;1,0,1)</f>
        <v>1</v>
      </c>
      <c r="AI58" s="15" t="str">
        <f aca="false">IFERROR(VLOOKUP(D58,tipo,1,0),"NO")</f>
        <v>Contratos de prestación de servicios profesionales y de apoyo a la gestión</v>
      </c>
      <c r="AJ58" s="15" t="str">
        <f aca="false">IFERROR(VLOOKUP(E58,modal,1,0),"NO")</f>
        <v>Contratación directa</v>
      </c>
      <c r="AK58" s="73" t="str">
        <f aca="false">IFERROR(VLOOKUP(F58,Tipo!$C$12:$C$27,1,0),"NO")</f>
        <v>Prestación de servicios profesionales y de apoyo a la gestión, o para la ejecución de trabajos artísticos que sólo puedan encomendarse a determinadas personas naturales;</v>
      </c>
      <c r="AL58" s="15" t="str">
        <f aca="false">IFERROR(VLOOKUP(H58,afectacion,1,0),"NO")</f>
        <v>Inversión</v>
      </c>
      <c r="AM58" s="15" t="n">
        <f aca="false">IFERROR(VLOOKUP(I58,programa,1,0),"NO")</f>
        <v>45</v>
      </c>
    </row>
    <row r="59" customFormat="false" ht="27" hidden="false" customHeight="true" outlineLevel="0" collapsed="false">
      <c r="A59" s="55" t="s">
        <v>253</v>
      </c>
      <c r="B59" s="56" t="n">
        <v>2019</v>
      </c>
      <c r="C59" s="57" t="s">
        <v>254</v>
      </c>
      <c r="D59" s="57" t="s">
        <v>66</v>
      </c>
      <c r="E59" s="57" t="s">
        <v>67</v>
      </c>
      <c r="F59" s="58" t="s">
        <v>68</v>
      </c>
      <c r="G59" s="57" t="s">
        <v>255</v>
      </c>
      <c r="H59" s="59" t="s">
        <v>70</v>
      </c>
      <c r="I59" s="60" t="n">
        <v>45</v>
      </c>
      <c r="J59" s="61" t="s">
        <v>71</v>
      </c>
      <c r="K59" s="61" t="s">
        <v>72</v>
      </c>
      <c r="L59" s="62" t="n">
        <v>1375</v>
      </c>
      <c r="M59" s="63" t="n">
        <v>79826818</v>
      </c>
      <c r="N59" s="57" t="s">
        <v>256</v>
      </c>
      <c r="O59" s="64" t="n">
        <v>22680000</v>
      </c>
      <c r="P59" s="64"/>
      <c r="Q59" s="64" t="n">
        <v>0</v>
      </c>
      <c r="R59" s="65"/>
      <c r="S59" s="66"/>
      <c r="T59" s="67" t="n">
        <v>22680000</v>
      </c>
      <c r="U59" s="68" t="n">
        <v>18900000</v>
      </c>
      <c r="V59" s="69" t="n">
        <v>43490</v>
      </c>
      <c r="W59" s="69" t="n">
        <v>43497</v>
      </c>
      <c r="X59" s="69" t="n">
        <v>43861</v>
      </c>
      <c r="Y59" s="56" t="n">
        <v>360</v>
      </c>
      <c r="Z59" s="56"/>
      <c r="AA59" s="70"/>
      <c r="AB59" s="57"/>
      <c r="AC59" s="57" t="s">
        <v>74</v>
      </c>
      <c r="AD59" s="57"/>
      <c r="AE59" s="57"/>
      <c r="AF59" s="71" t="n">
        <v>0.833333333333333</v>
      </c>
      <c r="AG59" s="55"/>
      <c r="AH59" s="72" t="n">
        <f aca="false">IF(SUMPRODUCT((A$14:A59=A59)*(B$14:B59=B59)*(C$14:C59=C59))&gt;1,0,1)</f>
        <v>1</v>
      </c>
      <c r="AI59" s="15" t="str">
        <f aca="false">IFERROR(VLOOKUP(D59,tipo,1,0),"NO")</f>
        <v>Contratos de prestación de servicios profesionales y de apoyo a la gestión</v>
      </c>
      <c r="AJ59" s="15" t="str">
        <f aca="false">IFERROR(VLOOKUP(E59,modal,1,0),"NO")</f>
        <v>Contratación directa</v>
      </c>
      <c r="AK59" s="73" t="str">
        <f aca="false">IFERROR(VLOOKUP(F59,Tipo!$C$12:$C$27,1,0),"NO")</f>
        <v>Prestación de servicios profesionales y de apoyo a la gestión, o para la ejecución de trabajos artísticos que sólo puedan encomendarse a determinadas personas naturales;</v>
      </c>
      <c r="AL59" s="15" t="str">
        <f aca="false">IFERROR(VLOOKUP(H59,afectacion,1,0),"NO")</f>
        <v>Inversión</v>
      </c>
      <c r="AM59" s="15" t="n">
        <f aca="false">IFERROR(VLOOKUP(I59,programa,1,0),"NO")</f>
        <v>45</v>
      </c>
    </row>
    <row r="60" customFormat="false" ht="27" hidden="false" customHeight="true" outlineLevel="0" collapsed="false">
      <c r="A60" s="55" t="s">
        <v>257</v>
      </c>
      <c r="B60" s="56" t="n">
        <v>2019</v>
      </c>
      <c r="C60" s="57" t="s">
        <v>258</v>
      </c>
      <c r="D60" s="57" t="s">
        <v>66</v>
      </c>
      <c r="E60" s="57" t="s">
        <v>67</v>
      </c>
      <c r="F60" s="58" t="s">
        <v>68</v>
      </c>
      <c r="G60" s="57" t="s">
        <v>259</v>
      </c>
      <c r="H60" s="59" t="s">
        <v>70</v>
      </c>
      <c r="I60" s="60" t="n">
        <v>45</v>
      </c>
      <c r="J60" s="61" t="s">
        <v>71</v>
      </c>
      <c r="K60" s="61" t="s">
        <v>72</v>
      </c>
      <c r="L60" s="62" t="n">
        <v>1375</v>
      </c>
      <c r="M60" s="63" t="n">
        <v>1033767652</v>
      </c>
      <c r="N60" s="57" t="s">
        <v>260</v>
      </c>
      <c r="O60" s="64" t="n">
        <v>21420000</v>
      </c>
      <c r="P60" s="64"/>
      <c r="Q60" s="64" t="n">
        <v>0</v>
      </c>
      <c r="R60" s="65"/>
      <c r="S60" s="66"/>
      <c r="T60" s="67" t="n">
        <v>21420000</v>
      </c>
      <c r="U60" s="68" t="n">
        <v>17850000</v>
      </c>
      <c r="V60" s="69" t="n">
        <v>43493</v>
      </c>
      <c r="W60" s="69" t="n">
        <v>43497</v>
      </c>
      <c r="X60" s="69" t="n">
        <v>43861</v>
      </c>
      <c r="Y60" s="56" t="n">
        <v>360</v>
      </c>
      <c r="Z60" s="56"/>
      <c r="AA60" s="70"/>
      <c r="AB60" s="57"/>
      <c r="AC60" s="57" t="s">
        <v>74</v>
      </c>
      <c r="AD60" s="57"/>
      <c r="AE60" s="57"/>
      <c r="AF60" s="71" t="n">
        <v>0.833333333333333</v>
      </c>
      <c r="AG60" s="55"/>
      <c r="AH60" s="72" t="n">
        <f aca="false">IF(SUMPRODUCT((A$14:A60=A60)*(B$14:B60=B60)*(C$14:C60=C60))&gt;1,0,1)</f>
        <v>1</v>
      </c>
      <c r="AI60" s="15" t="str">
        <f aca="false">IFERROR(VLOOKUP(D60,tipo,1,0),"NO")</f>
        <v>Contratos de prestación de servicios profesionales y de apoyo a la gestión</v>
      </c>
      <c r="AJ60" s="15" t="str">
        <f aca="false">IFERROR(VLOOKUP(E60,modal,1,0),"NO")</f>
        <v>Contratación directa</v>
      </c>
      <c r="AK60" s="73" t="str">
        <f aca="false">IFERROR(VLOOKUP(F60,Tipo!$C$12:$C$27,1,0),"NO")</f>
        <v>Prestación de servicios profesionales y de apoyo a la gestión, o para la ejecución de trabajos artísticos que sólo puedan encomendarse a determinadas personas naturales;</v>
      </c>
      <c r="AL60" s="15" t="str">
        <f aca="false">IFERROR(VLOOKUP(H60,afectacion,1,0),"NO")</f>
        <v>Inversión</v>
      </c>
      <c r="AM60" s="15" t="n">
        <f aca="false">IFERROR(VLOOKUP(I60,programa,1,0),"NO")</f>
        <v>45</v>
      </c>
    </row>
    <row r="61" customFormat="false" ht="27" hidden="false" customHeight="true" outlineLevel="0" collapsed="false">
      <c r="A61" s="55" t="s">
        <v>261</v>
      </c>
      <c r="B61" s="56" t="n">
        <v>2019</v>
      </c>
      <c r="C61" s="57" t="s">
        <v>262</v>
      </c>
      <c r="D61" s="57" t="s">
        <v>66</v>
      </c>
      <c r="E61" s="57" t="s">
        <v>67</v>
      </c>
      <c r="F61" s="58" t="s">
        <v>68</v>
      </c>
      <c r="G61" s="57" t="s">
        <v>104</v>
      </c>
      <c r="H61" s="59" t="s">
        <v>70</v>
      </c>
      <c r="I61" s="60" t="n">
        <v>45</v>
      </c>
      <c r="J61" s="61" t="s">
        <v>71</v>
      </c>
      <c r="K61" s="61" t="s">
        <v>72</v>
      </c>
      <c r="L61" s="62" t="n">
        <v>1375</v>
      </c>
      <c r="M61" s="63" t="n">
        <v>52219073</v>
      </c>
      <c r="N61" s="57" t="s">
        <v>263</v>
      </c>
      <c r="O61" s="64" t="n">
        <v>59220000</v>
      </c>
      <c r="P61" s="64"/>
      <c r="Q61" s="64" t="n">
        <v>0</v>
      </c>
      <c r="R61" s="65"/>
      <c r="S61" s="66"/>
      <c r="T61" s="67" t="n">
        <v>59220000</v>
      </c>
      <c r="U61" s="68" t="n">
        <v>49843500</v>
      </c>
      <c r="V61" s="69" t="n">
        <v>43490</v>
      </c>
      <c r="W61" s="69" t="n">
        <v>43493</v>
      </c>
      <c r="X61" s="69" t="n">
        <v>43857</v>
      </c>
      <c r="Y61" s="56" t="n">
        <v>360</v>
      </c>
      <c r="Z61" s="56"/>
      <c r="AA61" s="70"/>
      <c r="AB61" s="57"/>
      <c r="AC61" s="57" t="s">
        <v>74</v>
      </c>
      <c r="AD61" s="57"/>
      <c r="AE61" s="57"/>
      <c r="AF61" s="71" t="n">
        <v>0.841666666666667</v>
      </c>
      <c r="AG61" s="55"/>
      <c r="AH61" s="72" t="n">
        <f aca="false">IF(SUMPRODUCT((A$14:A61=A61)*(B$14:B61=B61)*(C$14:C61=C61))&gt;1,0,1)</f>
        <v>1</v>
      </c>
      <c r="AI61" s="15" t="str">
        <f aca="false">IFERROR(VLOOKUP(D61,tipo,1,0),"NO")</f>
        <v>Contratos de prestación de servicios profesionales y de apoyo a la gestión</v>
      </c>
      <c r="AJ61" s="15" t="str">
        <f aca="false">IFERROR(VLOOKUP(E61,modal,1,0),"NO")</f>
        <v>Contratación directa</v>
      </c>
      <c r="AK61" s="73" t="str">
        <f aca="false">IFERROR(VLOOKUP(F61,Tipo!$C$12:$C$27,1,0),"NO")</f>
        <v>Prestación de servicios profesionales y de apoyo a la gestión, o para la ejecución de trabajos artísticos que sólo puedan encomendarse a determinadas personas naturales;</v>
      </c>
      <c r="AL61" s="15" t="str">
        <f aca="false">IFERROR(VLOOKUP(H61,afectacion,1,0),"NO")</f>
        <v>Inversión</v>
      </c>
      <c r="AM61" s="15" t="n">
        <f aca="false">IFERROR(VLOOKUP(I61,programa,1,0),"NO")</f>
        <v>45</v>
      </c>
    </row>
    <row r="62" customFormat="false" ht="27" hidden="false" customHeight="true" outlineLevel="0" collapsed="false">
      <c r="A62" s="55" t="s">
        <v>264</v>
      </c>
      <c r="B62" s="56" t="n">
        <v>2019</v>
      </c>
      <c r="C62" s="57" t="s">
        <v>265</v>
      </c>
      <c r="D62" s="57" t="s">
        <v>66</v>
      </c>
      <c r="E62" s="57" t="s">
        <v>67</v>
      </c>
      <c r="F62" s="58" t="s">
        <v>68</v>
      </c>
      <c r="G62" s="57" t="s">
        <v>266</v>
      </c>
      <c r="H62" s="59" t="s">
        <v>70</v>
      </c>
      <c r="I62" s="60" t="n">
        <v>45</v>
      </c>
      <c r="J62" s="61" t="s">
        <v>71</v>
      </c>
      <c r="K62" s="61" t="s">
        <v>72</v>
      </c>
      <c r="L62" s="62" t="n">
        <v>1375</v>
      </c>
      <c r="M62" s="63" t="n">
        <v>1030521003</v>
      </c>
      <c r="N62" s="57" t="s">
        <v>267</v>
      </c>
      <c r="O62" s="64" t="n">
        <v>28500000</v>
      </c>
      <c r="P62" s="64"/>
      <c r="Q62" s="64" t="n">
        <v>0</v>
      </c>
      <c r="R62" s="65"/>
      <c r="S62" s="66"/>
      <c r="T62" s="67" t="n">
        <v>28500000</v>
      </c>
      <c r="U62" s="68" t="n">
        <v>23987500</v>
      </c>
      <c r="V62" s="69" t="n">
        <v>43490</v>
      </c>
      <c r="W62" s="69" t="n">
        <v>43493</v>
      </c>
      <c r="X62" s="69" t="n">
        <v>43857</v>
      </c>
      <c r="Y62" s="56" t="n">
        <v>360</v>
      </c>
      <c r="Z62" s="56"/>
      <c r="AA62" s="70"/>
      <c r="AB62" s="57"/>
      <c r="AC62" s="57" t="s">
        <v>74</v>
      </c>
      <c r="AD62" s="57"/>
      <c r="AE62" s="57"/>
      <c r="AF62" s="71" t="n">
        <v>0.841666666666667</v>
      </c>
      <c r="AG62" s="55"/>
      <c r="AH62" s="72" t="n">
        <f aca="false">IF(SUMPRODUCT((A$14:A62=A62)*(B$14:B62=B62)*(C$14:C62=C62))&gt;1,0,1)</f>
        <v>1</v>
      </c>
      <c r="AI62" s="15" t="str">
        <f aca="false">IFERROR(VLOOKUP(D62,tipo,1,0),"NO")</f>
        <v>Contratos de prestación de servicios profesionales y de apoyo a la gestión</v>
      </c>
      <c r="AJ62" s="15" t="str">
        <f aca="false">IFERROR(VLOOKUP(E62,modal,1,0),"NO")</f>
        <v>Contratación directa</v>
      </c>
      <c r="AK62" s="73" t="str">
        <f aca="false">IFERROR(VLOOKUP(F62,Tipo!$C$12:$C$27,1,0),"NO")</f>
        <v>Prestación de servicios profesionales y de apoyo a la gestión, o para la ejecución de trabajos artísticos que sólo puedan encomendarse a determinadas personas naturales;</v>
      </c>
      <c r="AL62" s="15" t="str">
        <f aca="false">IFERROR(VLOOKUP(H62,afectacion,1,0),"NO")</f>
        <v>Inversión</v>
      </c>
      <c r="AM62" s="15" t="n">
        <f aca="false">IFERROR(VLOOKUP(I62,programa,1,0),"NO")</f>
        <v>45</v>
      </c>
    </row>
    <row r="63" customFormat="false" ht="27" hidden="false" customHeight="true" outlineLevel="0" collapsed="false">
      <c r="A63" s="55" t="s">
        <v>268</v>
      </c>
      <c r="B63" s="56" t="n">
        <v>2019</v>
      </c>
      <c r="C63" s="57" t="s">
        <v>269</v>
      </c>
      <c r="D63" s="57" t="s">
        <v>66</v>
      </c>
      <c r="E63" s="57" t="s">
        <v>67</v>
      </c>
      <c r="F63" s="58" t="s">
        <v>68</v>
      </c>
      <c r="G63" s="57" t="s">
        <v>270</v>
      </c>
      <c r="H63" s="59" t="s">
        <v>70</v>
      </c>
      <c r="I63" s="60" t="n">
        <v>45</v>
      </c>
      <c r="J63" s="61" t="s">
        <v>71</v>
      </c>
      <c r="K63" s="61" t="s">
        <v>72</v>
      </c>
      <c r="L63" s="62" t="n">
        <v>1375</v>
      </c>
      <c r="M63" s="63" t="n">
        <v>1022992154</v>
      </c>
      <c r="N63" s="57" t="s">
        <v>271</v>
      </c>
      <c r="O63" s="64" t="n">
        <v>21420000</v>
      </c>
      <c r="P63" s="64"/>
      <c r="Q63" s="64" t="n">
        <v>0</v>
      </c>
      <c r="R63" s="65"/>
      <c r="S63" s="66"/>
      <c r="T63" s="67" t="n">
        <v>21420000</v>
      </c>
      <c r="U63" s="68" t="n">
        <v>17909500</v>
      </c>
      <c r="V63" s="69" t="n">
        <v>43493</v>
      </c>
      <c r="W63" s="69" t="n">
        <v>43495</v>
      </c>
      <c r="X63" s="69" t="n">
        <v>43859</v>
      </c>
      <c r="Y63" s="56" t="n">
        <v>360</v>
      </c>
      <c r="Z63" s="56"/>
      <c r="AA63" s="70"/>
      <c r="AB63" s="57"/>
      <c r="AC63" s="57" t="s">
        <v>74</v>
      </c>
      <c r="AD63" s="57"/>
      <c r="AE63" s="57"/>
      <c r="AF63" s="71" t="n">
        <v>0.836111111111111</v>
      </c>
      <c r="AG63" s="55"/>
      <c r="AH63" s="72" t="n">
        <f aca="false">IF(SUMPRODUCT((A$14:A63=A63)*(B$14:B63=B63)*(C$14:C63=C63))&gt;1,0,1)</f>
        <v>1</v>
      </c>
      <c r="AI63" s="15" t="str">
        <f aca="false">IFERROR(VLOOKUP(D63,tipo,1,0),"NO")</f>
        <v>Contratos de prestación de servicios profesionales y de apoyo a la gestión</v>
      </c>
      <c r="AJ63" s="15" t="str">
        <f aca="false">IFERROR(VLOOKUP(E63,modal,1,0),"NO")</f>
        <v>Contratación directa</v>
      </c>
      <c r="AK63" s="73" t="str">
        <f aca="false">IFERROR(VLOOKUP(F63,Tipo!$C$12:$C$27,1,0),"NO")</f>
        <v>Prestación de servicios profesionales y de apoyo a la gestión, o para la ejecución de trabajos artísticos que sólo puedan encomendarse a determinadas personas naturales;</v>
      </c>
      <c r="AL63" s="15" t="str">
        <f aca="false">IFERROR(VLOOKUP(H63,afectacion,1,0),"NO")</f>
        <v>Inversión</v>
      </c>
      <c r="AM63" s="15" t="n">
        <f aca="false">IFERROR(VLOOKUP(I63,programa,1,0),"NO")</f>
        <v>45</v>
      </c>
    </row>
    <row r="64" customFormat="false" ht="27" hidden="false" customHeight="true" outlineLevel="0" collapsed="false">
      <c r="A64" s="55" t="s">
        <v>272</v>
      </c>
      <c r="B64" s="56" t="n">
        <v>2019</v>
      </c>
      <c r="C64" s="57" t="s">
        <v>273</v>
      </c>
      <c r="D64" s="57" t="s">
        <v>66</v>
      </c>
      <c r="E64" s="57" t="s">
        <v>67</v>
      </c>
      <c r="F64" s="58" t="s">
        <v>68</v>
      </c>
      <c r="G64" s="57" t="s">
        <v>274</v>
      </c>
      <c r="H64" s="59" t="s">
        <v>70</v>
      </c>
      <c r="I64" s="60" t="n">
        <v>45</v>
      </c>
      <c r="J64" s="61" t="s">
        <v>71</v>
      </c>
      <c r="K64" s="61" t="s">
        <v>72</v>
      </c>
      <c r="L64" s="62" t="n">
        <v>1375</v>
      </c>
      <c r="M64" s="63" t="n">
        <v>80362137</v>
      </c>
      <c r="N64" s="57" t="s">
        <v>275</v>
      </c>
      <c r="O64" s="64" t="n">
        <v>14805000</v>
      </c>
      <c r="P64" s="64"/>
      <c r="Q64" s="64" t="n">
        <v>0</v>
      </c>
      <c r="R64" s="65" t="n">
        <v>1</v>
      </c>
      <c r="S64" s="66" t="n">
        <v>7402500</v>
      </c>
      <c r="T64" s="67" t="n">
        <v>22207500</v>
      </c>
      <c r="U64" s="68" t="n">
        <v>22207500</v>
      </c>
      <c r="V64" s="69" t="n">
        <v>43493</v>
      </c>
      <c r="W64" s="69" t="n">
        <v>43495</v>
      </c>
      <c r="X64" s="69" t="n">
        <v>43630</v>
      </c>
      <c r="Y64" s="56" t="n">
        <v>90</v>
      </c>
      <c r="Z64" s="56" t="n">
        <v>45</v>
      </c>
      <c r="AA64" s="70"/>
      <c r="AB64" s="57"/>
      <c r="AC64" s="57"/>
      <c r="AD64" s="57" t="s">
        <v>74</v>
      </c>
      <c r="AE64" s="57"/>
      <c r="AF64" s="71" t="n">
        <v>1</v>
      </c>
      <c r="AG64" s="55"/>
      <c r="AH64" s="72" t="n">
        <f aca="false">IF(SUMPRODUCT((A$14:A64=A64)*(B$14:B64=B64)*(C$14:C64=C64))&gt;1,0,1)</f>
        <v>1</v>
      </c>
      <c r="AI64" s="15" t="str">
        <f aca="false">IFERROR(VLOOKUP(D64,tipo,1,0),"NO")</f>
        <v>Contratos de prestación de servicios profesionales y de apoyo a la gestión</v>
      </c>
      <c r="AJ64" s="15" t="str">
        <f aca="false">IFERROR(VLOOKUP(E64,modal,1,0),"NO")</f>
        <v>Contratación directa</v>
      </c>
      <c r="AK64" s="73" t="str">
        <f aca="false">IFERROR(VLOOKUP(F64,Tipo!$C$12:$C$27,1,0),"NO")</f>
        <v>Prestación de servicios profesionales y de apoyo a la gestión, o para la ejecución de trabajos artísticos que sólo puedan encomendarse a determinadas personas naturales;</v>
      </c>
      <c r="AL64" s="15" t="str">
        <f aca="false">IFERROR(VLOOKUP(H64,afectacion,1,0),"NO")</f>
        <v>Inversión</v>
      </c>
      <c r="AM64" s="15" t="n">
        <f aca="false">IFERROR(VLOOKUP(I64,programa,1,0),"NO")</f>
        <v>45</v>
      </c>
    </row>
    <row r="65" customFormat="false" ht="27" hidden="false" customHeight="true" outlineLevel="0" collapsed="false">
      <c r="A65" s="55" t="s">
        <v>276</v>
      </c>
      <c r="B65" s="56" t="n">
        <v>2019</v>
      </c>
      <c r="C65" s="57" t="s">
        <v>277</v>
      </c>
      <c r="D65" s="57" t="s">
        <v>66</v>
      </c>
      <c r="E65" s="57" t="s">
        <v>67</v>
      </c>
      <c r="F65" s="58" t="s">
        <v>68</v>
      </c>
      <c r="G65" s="57" t="s">
        <v>278</v>
      </c>
      <c r="H65" s="59" t="s">
        <v>70</v>
      </c>
      <c r="I65" s="60" t="n">
        <v>41</v>
      </c>
      <c r="J65" s="61" t="s">
        <v>133</v>
      </c>
      <c r="K65" s="61" t="s">
        <v>134</v>
      </c>
      <c r="L65" s="62" t="n">
        <v>1382</v>
      </c>
      <c r="M65" s="63" t="n">
        <v>1072638453</v>
      </c>
      <c r="N65" s="57" t="s">
        <v>279</v>
      </c>
      <c r="O65" s="64" t="n">
        <v>59220000</v>
      </c>
      <c r="P65" s="64"/>
      <c r="Q65" s="64" t="n">
        <v>0</v>
      </c>
      <c r="R65" s="65"/>
      <c r="S65" s="66"/>
      <c r="T65" s="67" t="n">
        <v>59220000</v>
      </c>
      <c r="U65" s="68" t="n">
        <v>49350000</v>
      </c>
      <c r="V65" s="69" t="n">
        <v>43494</v>
      </c>
      <c r="W65" s="69" t="n">
        <v>43497</v>
      </c>
      <c r="X65" s="69" t="n">
        <v>43861</v>
      </c>
      <c r="Y65" s="56" t="n">
        <v>360</v>
      </c>
      <c r="Z65" s="56"/>
      <c r="AA65" s="70"/>
      <c r="AB65" s="57"/>
      <c r="AC65" s="57" t="s">
        <v>74</v>
      </c>
      <c r="AD65" s="57"/>
      <c r="AE65" s="57"/>
      <c r="AF65" s="71" t="n">
        <v>0.833333333333333</v>
      </c>
      <c r="AG65" s="55"/>
      <c r="AH65" s="72" t="n">
        <f aca="false">IF(SUMPRODUCT((A$14:A65=A65)*(B$14:B65=B65)*(C$14:C65=C65))&gt;1,0,1)</f>
        <v>1</v>
      </c>
      <c r="AI65" s="15" t="str">
        <f aca="false">IFERROR(VLOOKUP(D65,tipo,1,0),"NO")</f>
        <v>Contratos de prestación de servicios profesionales y de apoyo a la gestión</v>
      </c>
      <c r="AJ65" s="15" t="str">
        <f aca="false">IFERROR(VLOOKUP(E65,modal,1,0),"NO")</f>
        <v>Contratación directa</v>
      </c>
      <c r="AK65" s="73" t="str">
        <f aca="false">IFERROR(VLOOKUP(F65,Tipo!$C$12:$C$27,1,0),"NO")</f>
        <v>Prestación de servicios profesionales y de apoyo a la gestión, o para la ejecución de trabajos artísticos que sólo puedan encomendarse a determinadas personas naturales;</v>
      </c>
      <c r="AL65" s="15" t="str">
        <f aca="false">IFERROR(VLOOKUP(H65,afectacion,1,0),"NO")</f>
        <v>Inversión</v>
      </c>
      <c r="AM65" s="15" t="n">
        <f aca="false">IFERROR(VLOOKUP(I65,programa,1,0),"NO")</f>
        <v>41</v>
      </c>
    </row>
    <row r="66" customFormat="false" ht="27" hidden="false" customHeight="true" outlineLevel="0" collapsed="false">
      <c r="A66" s="55" t="s">
        <v>280</v>
      </c>
      <c r="B66" s="56" t="n">
        <v>2019</v>
      </c>
      <c r="C66" s="57" t="s">
        <v>281</v>
      </c>
      <c r="D66" s="57" t="s">
        <v>66</v>
      </c>
      <c r="E66" s="57" t="s">
        <v>67</v>
      </c>
      <c r="F66" s="58" t="s">
        <v>68</v>
      </c>
      <c r="G66" s="57" t="s">
        <v>282</v>
      </c>
      <c r="H66" s="59" t="s">
        <v>70</v>
      </c>
      <c r="I66" s="60" t="n">
        <v>18</v>
      </c>
      <c r="J66" s="61" t="s">
        <v>123</v>
      </c>
      <c r="K66" s="61" t="s">
        <v>124</v>
      </c>
      <c r="L66" s="62" t="n">
        <v>1364</v>
      </c>
      <c r="M66" s="63" t="n">
        <v>79445117</v>
      </c>
      <c r="N66" s="57" t="s">
        <v>283</v>
      </c>
      <c r="O66" s="64" t="n">
        <v>90720000</v>
      </c>
      <c r="P66" s="64"/>
      <c r="Q66" s="64" t="n">
        <v>0</v>
      </c>
      <c r="R66" s="65"/>
      <c r="S66" s="66"/>
      <c r="T66" s="67" t="n">
        <v>90720000</v>
      </c>
      <c r="U66" s="68" t="n">
        <v>75600000</v>
      </c>
      <c r="V66" s="69" t="n">
        <v>43494</v>
      </c>
      <c r="W66" s="69" t="n">
        <v>43497</v>
      </c>
      <c r="X66" s="69" t="n">
        <v>43861</v>
      </c>
      <c r="Y66" s="56" t="n">
        <v>360</v>
      </c>
      <c r="Z66" s="56"/>
      <c r="AA66" s="70"/>
      <c r="AB66" s="57"/>
      <c r="AC66" s="57" t="s">
        <v>74</v>
      </c>
      <c r="AD66" s="57"/>
      <c r="AE66" s="57"/>
      <c r="AF66" s="71" t="n">
        <v>0.833333333333333</v>
      </c>
      <c r="AG66" s="55"/>
      <c r="AH66" s="72" t="n">
        <f aca="false">IF(SUMPRODUCT((A$14:A66=A66)*(B$14:B66=B66)*(C$14:C66=C66))&gt;1,0,1)</f>
        <v>1</v>
      </c>
      <c r="AI66" s="15" t="str">
        <f aca="false">IFERROR(VLOOKUP(D66,tipo,1,0),"NO")</f>
        <v>Contratos de prestación de servicios profesionales y de apoyo a la gestión</v>
      </c>
      <c r="AJ66" s="15" t="str">
        <f aca="false">IFERROR(VLOOKUP(E66,modal,1,0),"NO")</f>
        <v>Contratación directa</v>
      </c>
      <c r="AK66" s="73" t="str">
        <f aca="false">IFERROR(VLOOKUP(F66,Tipo!$C$12:$C$27,1,0),"NO")</f>
        <v>Prestación de servicios profesionales y de apoyo a la gestión, o para la ejecución de trabajos artísticos que sólo puedan encomendarse a determinadas personas naturales;</v>
      </c>
      <c r="AL66" s="15" t="str">
        <f aca="false">IFERROR(VLOOKUP(H66,afectacion,1,0),"NO")</f>
        <v>Inversión</v>
      </c>
      <c r="AM66" s="15" t="n">
        <f aca="false">IFERROR(VLOOKUP(I66,programa,1,0),"NO")</f>
        <v>18</v>
      </c>
    </row>
    <row r="67" customFormat="false" ht="27" hidden="false" customHeight="true" outlineLevel="0" collapsed="false">
      <c r="A67" s="55" t="s">
        <v>284</v>
      </c>
      <c r="B67" s="56" t="n">
        <v>2019</v>
      </c>
      <c r="C67" s="57" t="s">
        <v>285</v>
      </c>
      <c r="D67" s="57" t="s">
        <v>66</v>
      </c>
      <c r="E67" s="57" t="s">
        <v>67</v>
      </c>
      <c r="F67" s="58" t="s">
        <v>68</v>
      </c>
      <c r="G67" s="57" t="s">
        <v>286</v>
      </c>
      <c r="H67" s="59" t="s">
        <v>70</v>
      </c>
      <c r="I67" s="60" t="n">
        <v>45</v>
      </c>
      <c r="J67" s="61" t="s">
        <v>71</v>
      </c>
      <c r="K67" s="61" t="s">
        <v>72</v>
      </c>
      <c r="L67" s="62" t="n">
        <v>1375</v>
      </c>
      <c r="M67" s="63" t="n">
        <v>1069751536</v>
      </c>
      <c r="N67" s="57" t="s">
        <v>287</v>
      </c>
      <c r="O67" s="64" t="n">
        <v>50400000</v>
      </c>
      <c r="P67" s="64"/>
      <c r="Q67" s="64" t="n">
        <v>0</v>
      </c>
      <c r="R67" s="65"/>
      <c r="S67" s="66"/>
      <c r="T67" s="67" t="n">
        <v>50400000</v>
      </c>
      <c r="U67" s="68" t="n">
        <v>41300000</v>
      </c>
      <c r="V67" s="69" t="n">
        <v>43494</v>
      </c>
      <c r="W67" s="69" t="n">
        <v>43497</v>
      </c>
      <c r="X67" s="69" t="n">
        <v>43861</v>
      </c>
      <c r="Y67" s="56" t="n">
        <v>360</v>
      </c>
      <c r="Z67" s="56"/>
      <c r="AA67" s="70"/>
      <c r="AB67" s="57"/>
      <c r="AC67" s="57" t="s">
        <v>74</v>
      </c>
      <c r="AD67" s="57"/>
      <c r="AE67" s="57"/>
      <c r="AF67" s="71" t="n">
        <v>0.819444444444444</v>
      </c>
      <c r="AG67" s="55"/>
      <c r="AH67" s="72" t="n">
        <f aca="false">IF(SUMPRODUCT((A$14:A67=A67)*(B$14:B67=B67)*(C$14:C67=C67))&gt;1,0,1)</f>
        <v>1</v>
      </c>
      <c r="AI67" s="15" t="str">
        <f aca="false">IFERROR(VLOOKUP(D67,tipo,1,0),"NO")</f>
        <v>Contratos de prestación de servicios profesionales y de apoyo a la gestión</v>
      </c>
      <c r="AJ67" s="15" t="str">
        <f aca="false">IFERROR(VLOOKUP(E67,modal,1,0),"NO")</f>
        <v>Contratación directa</v>
      </c>
      <c r="AK67" s="73" t="str">
        <f aca="false">IFERROR(VLOOKUP(F67,Tipo!$C$12:$C$27,1,0),"NO")</f>
        <v>Prestación de servicios profesionales y de apoyo a la gestión, o para la ejecución de trabajos artísticos que sólo puedan encomendarse a determinadas personas naturales;</v>
      </c>
      <c r="AL67" s="15" t="str">
        <f aca="false">IFERROR(VLOOKUP(H67,afectacion,1,0),"NO")</f>
        <v>Inversión</v>
      </c>
      <c r="AM67" s="15" t="n">
        <f aca="false">IFERROR(VLOOKUP(I67,programa,1,0),"NO")</f>
        <v>45</v>
      </c>
    </row>
    <row r="68" customFormat="false" ht="27" hidden="false" customHeight="true" outlineLevel="0" collapsed="false">
      <c r="A68" s="55" t="s">
        <v>288</v>
      </c>
      <c r="B68" s="56" t="n">
        <v>2019</v>
      </c>
      <c r="C68" s="57" t="s">
        <v>289</v>
      </c>
      <c r="D68" s="57" t="s">
        <v>66</v>
      </c>
      <c r="E68" s="57" t="s">
        <v>67</v>
      </c>
      <c r="F68" s="58" t="s">
        <v>68</v>
      </c>
      <c r="G68" s="57" t="s">
        <v>290</v>
      </c>
      <c r="H68" s="59" t="s">
        <v>70</v>
      </c>
      <c r="I68" s="60" t="n">
        <v>45</v>
      </c>
      <c r="J68" s="61" t="s">
        <v>71</v>
      </c>
      <c r="K68" s="61" t="s">
        <v>72</v>
      </c>
      <c r="L68" s="62" t="n">
        <v>1375</v>
      </c>
      <c r="M68" s="63" t="n">
        <v>79042250</v>
      </c>
      <c r="N68" s="57" t="s">
        <v>291</v>
      </c>
      <c r="O68" s="64" t="n">
        <v>59220000</v>
      </c>
      <c r="P68" s="64" t="n">
        <v>1</v>
      </c>
      <c r="Q68" s="64" t="n">
        <v>-36025500</v>
      </c>
      <c r="R68" s="65"/>
      <c r="S68" s="66"/>
      <c r="T68" s="67" t="n">
        <v>23194500</v>
      </c>
      <c r="U68" s="68" t="n">
        <v>23194500</v>
      </c>
      <c r="V68" s="69" t="n">
        <v>43495</v>
      </c>
      <c r="W68" s="69" t="n">
        <v>43500</v>
      </c>
      <c r="X68" s="69" t="n">
        <v>43864</v>
      </c>
      <c r="Y68" s="56" t="n">
        <v>360</v>
      </c>
      <c r="Z68" s="56"/>
      <c r="AA68" s="70"/>
      <c r="AB68" s="57"/>
      <c r="AC68" s="57"/>
      <c r="AD68" s="57" t="s">
        <v>74</v>
      </c>
      <c r="AE68" s="57"/>
      <c r="AF68" s="71" t="n">
        <v>1</v>
      </c>
      <c r="AG68" s="55"/>
      <c r="AH68" s="72" t="n">
        <f aca="false">IF(SUMPRODUCT((A$14:A68=A68)*(B$14:B68=B68)*(C$14:C68=C68))&gt;1,0,1)</f>
        <v>1</v>
      </c>
      <c r="AI68" s="15" t="str">
        <f aca="false">IFERROR(VLOOKUP(D68,tipo,1,0),"NO")</f>
        <v>Contratos de prestación de servicios profesionales y de apoyo a la gestión</v>
      </c>
      <c r="AJ68" s="15" t="str">
        <f aca="false">IFERROR(VLOOKUP(E68,modal,1,0),"NO")</f>
        <v>Contratación directa</v>
      </c>
      <c r="AK68" s="73" t="str">
        <f aca="false">IFERROR(VLOOKUP(F68,Tipo!$C$12:$C$27,1,0),"NO")</f>
        <v>Prestación de servicios profesionales y de apoyo a la gestión, o para la ejecución de trabajos artísticos que sólo puedan encomendarse a determinadas personas naturales;</v>
      </c>
      <c r="AL68" s="15" t="str">
        <f aca="false">IFERROR(VLOOKUP(H68,afectacion,1,0),"NO")</f>
        <v>Inversión</v>
      </c>
      <c r="AM68" s="15" t="n">
        <f aca="false">IFERROR(VLOOKUP(I68,programa,1,0),"NO")</f>
        <v>45</v>
      </c>
    </row>
    <row r="69" customFormat="false" ht="27" hidden="false" customHeight="true" outlineLevel="0" collapsed="false">
      <c r="A69" s="55" t="s">
        <v>292</v>
      </c>
      <c r="B69" s="56" t="n">
        <v>2019</v>
      </c>
      <c r="C69" s="57" t="s">
        <v>293</v>
      </c>
      <c r="D69" s="57" t="s">
        <v>66</v>
      </c>
      <c r="E69" s="57" t="s">
        <v>67</v>
      </c>
      <c r="F69" s="58" t="s">
        <v>68</v>
      </c>
      <c r="G69" s="57" t="s">
        <v>294</v>
      </c>
      <c r="H69" s="59" t="s">
        <v>70</v>
      </c>
      <c r="I69" s="60" t="n">
        <v>45</v>
      </c>
      <c r="J69" s="61" t="s">
        <v>71</v>
      </c>
      <c r="K69" s="61" t="s">
        <v>72</v>
      </c>
      <c r="L69" s="62" t="n">
        <v>1375</v>
      </c>
      <c r="M69" s="63" t="n">
        <v>1013633246</v>
      </c>
      <c r="N69" s="57" t="s">
        <v>295</v>
      </c>
      <c r="O69" s="64" t="n">
        <v>59220000</v>
      </c>
      <c r="P69" s="64"/>
      <c r="Q69" s="64" t="n">
        <v>0</v>
      </c>
      <c r="R69" s="65"/>
      <c r="S69" s="66"/>
      <c r="T69" s="67" t="n">
        <v>59220000</v>
      </c>
      <c r="U69" s="68" t="n">
        <v>49350000</v>
      </c>
      <c r="V69" s="69" t="n">
        <v>43494</v>
      </c>
      <c r="W69" s="69" t="n">
        <v>43497</v>
      </c>
      <c r="X69" s="69" t="n">
        <v>43866</v>
      </c>
      <c r="Y69" s="56" t="n">
        <v>360</v>
      </c>
      <c r="Z69" s="56"/>
      <c r="AA69" s="70"/>
      <c r="AB69" s="57"/>
      <c r="AC69" s="57" t="s">
        <v>74</v>
      </c>
      <c r="AD69" s="57"/>
      <c r="AE69" s="57"/>
      <c r="AF69" s="71" t="n">
        <v>0.833333333333333</v>
      </c>
      <c r="AG69" s="55"/>
      <c r="AH69" s="72" t="n">
        <f aca="false">IF(SUMPRODUCT((A$14:A69=A69)*(B$14:B69=B69)*(C$14:C69=C69))&gt;1,0,1)</f>
        <v>1</v>
      </c>
      <c r="AI69" s="15" t="str">
        <f aca="false">IFERROR(VLOOKUP(D69,tipo,1,0),"NO")</f>
        <v>Contratos de prestación de servicios profesionales y de apoyo a la gestión</v>
      </c>
      <c r="AJ69" s="15" t="str">
        <f aca="false">IFERROR(VLOOKUP(E69,modal,1,0),"NO")</f>
        <v>Contratación directa</v>
      </c>
      <c r="AK69" s="73" t="str">
        <f aca="false">IFERROR(VLOOKUP(F69,Tipo!$C$12:$C$27,1,0),"NO")</f>
        <v>Prestación de servicios profesionales y de apoyo a la gestión, o para la ejecución de trabajos artísticos que sólo puedan encomendarse a determinadas personas naturales;</v>
      </c>
      <c r="AL69" s="15" t="str">
        <f aca="false">IFERROR(VLOOKUP(H69,afectacion,1,0),"NO")</f>
        <v>Inversión</v>
      </c>
      <c r="AM69" s="15" t="n">
        <f aca="false">IFERROR(VLOOKUP(I69,programa,1,0),"NO")</f>
        <v>45</v>
      </c>
    </row>
    <row r="70" customFormat="false" ht="27" hidden="false" customHeight="true" outlineLevel="0" collapsed="false">
      <c r="A70" s="55" t="s">
        <v>296</v>
      </c>
      <c r="B70" s="56" t="n">
        <v>2019</v>
      </c>
      <c r="C70" s="57" t="s">
        <v>297</v>
      </c>
      <c r="D70" s="57" t="s">
        <v>66</v>
      </c>
      <c r="E70" s="57" t="s">
        <v>67</v>
      </c>
      <c r="F70" s="58" t="s">
        <v>68</v>
      </c>
      <c r="G70" s="57" t="s">
        <v>298</v>
      </c>
      <c r="H70" s="59" t="s">
        <v>70</v>
      </c>
      <c r="I70" s="60" t="n">
        <v>18</v>
      </c>
      <c r="J70" s="61" t="s">
        <v>123</v>
      </c>
      <c r="K70" s="61" t="s">
        <v>124</v>
      </c>
      <c r="L70" s="62" t="n">
        <v>1364</v>
      </c>
      <c r="M70" s="63" t="n">
        <v>1026578776</v>
      </c>
      <c r="N70" s="57" t="s">
        <v>299</v>
      </c>
      <c r="O70" s="64" t="n">
        <v>28500000</v>
      </c>
      <c r="P70" s="64"/>
      <c r="Q70" s="64" t="n">
        <v>0</v>
      </c>
      <c r="R70" s="65" t="n">
        <v>1</v>
      </c>
      <c r="S70" s="66" t="n">
        <v>2375000</v>
      </c>
      <c r="T70" s="67" t="n">
        <v>30875000</v>
      </c>
      <c r="U70" s="68" t="n">
        <v>23829167</v>
      </c>
      <c r="V70" s="69" t="n">
        <v>43494</v>
      </c>
      <c r="W70" s="69" t="n">
        <v>43495</v>
      </c>
      <c r="X70" s="69" t="n">
        <v>43890</v>
      </c>
      <c r="Y70" s="56" t="n">
        <v>360</v>
      </c>
      <c r="Z70" s="56" t="n">
        <v>30</v>
      </c>
      <c r="AA70" s="70"/>
      <c r="AB70" s="57"/>
      <c r="AC70" s="57" t="s">
        <v>74</v>
      </c>
      <c r="AD70" s="57"/>
      <c r="AE70" s="57"/>
      <c r="AF70" s="71" t="n">
        <v>0.771794882591093</v>
      </c>
      <c r="AG70" s="55"/>
      <c r="AH70" s="72" t="n">
        <f aca="false">IF(SUMPRODUCT((A$14:A70=A70)*(B$14:B70=B70)*(C$14:C70=C70))&gt;1,0,1)</f>
        <v>1</v>
      </c>
      <c r="AI70" s="15" t="str">
        <f aca="false">IFERROR(VLOOKUP(D70,tipo,1,0),"NO")</f>
        <v>Contratos de prestación de servicios profesionales y de apoyo a la gestión</v>
      </c>
      <c r="AJ70" s="15" t="str">
        <f aca="false">IFERROR(VLOOKUP(E70,modal,1,0),"NO")</f>
        <v>Contratación directa</v>
      </c>
      <c r="AK70" s="73" t="str">
        <f aca="false">IFERROR(VLOOKUP(F70,Tipo!$C$12:$C$27,1,0),"NO")</f>
        <v>Prestación de servicios profesionales y de apoyo a la gestión, o para la ejecución de trabajos artísticos que sólo puedan encomendarse a determinadas personas naturales;</v>
      </c>
      <c r="AL70" s="15" t="str">
        <f aca="false">IFERROR(VLOOKUP(H70,afectacion,1,0),"NO")</f>
        <v>Inversión</v>
      </c>
      <c r="AM70" s="15" t="n">
        <f aca="false">IFERROR(VLOOKUP(I70,programa,1,0),"NO")</f>
        <v>18</v>
      </c>
    </row>
    <row r="71" customFormat="false" ht="27" hidden="false" customHeight="true" outlineLevel="0" collapsed="false">
      <c r="A71" s="55" t="s">
        <v>300</v>
      </c>
      <c r="B71" s="56" t="n">
        <v>2019</v>
      </c>
      <c r="C71" s="57" t="s">
        <v>301</v>
      </c>
      <c r="D71" s="57" t="s">
        <v>66</v>
      </c>
      <c r="E71" s="57" t="s">
        <v>67</v>
      </c>
      <c r="F71" s="58" t="s">
        <v>68</v>
      </c>
      <c r="G71" s="57" t="s">
        <v>259</v>
      </c>
      <c r="H71" s="59" t="s">
        <v>70</v>
      </c>
      <c r="I71" s="60" t="n">
        <v>45</v>
      </c>
      <c r="J71" s="61" t="s">
        <v>71</v>
      </c>
      <c r="K71" s="61" t="s">
        <v>72</v>
      </c>
      <c r="L71" s="62" t="n">
        <v>1375</v>
      </c>
      <c r="M71" s="63" t="n">
        <v>79975491</v>
      </c>
      <c r="N71" s="57" t="s">
        <v>302</v>
      </c>
      <c r="O71" s="64" t="n">
        <v>21420000</v>
      </c>
      <c r="P71" s="64"/>
      <c r="Q71" s="64" t="n">
        <v>0</v>
      </c>
      <c r="R71" s="65"/>
      <c r="S71" s="66"/>
      <c r="T71" s="67" t="n">
        <v>21420000</v>
      </c>
      <c r="U71" s="68" t="n">
        <v>17255000</v>
      </c>
      <c r="V71" s="69" t="n">
        <v>43501</v>
      </c>
      <c r="W71" s="69" t="n">
        <v>43507</v>
      </c>
      <c r="X71" s="69" t="n">
        <v>43871</v>
      </c>
      <c r="Y71" s="56" t="n">
        <v>360</v>
      </c>
      <c r="Z71" s="56"/>
      <c r="AA71" s="70"/>
      <c r="AB71" s="57"/>
      <c r="AC71" s="57" t="s">
        <v>74</v>
      </c>
      <c r="AD71" s="57"/>
      <c r="AE71" s="57"/>
      <c r="AF71" s="71" t="n">
        <v>0.805555555555556</v>
      </c>
      <c r="AG71" s="55"/>
      <c r="AH71" s="72" t="n">
        <f aca="false">IF(SUMPRODUCT((A$14:A71=A71)*(B$14:B71=B71)*(C$14:C71=C71))&gt;1,0,1)</f>
        <v>1</v>
      </c>
      <c r="AI71" s="15" t="str">
        <f aca="false">IFERROR(VLOOKUP(D71,tipo,1,0),"NO")</f>
        <v>Contratos de prestación de servicios profesionales y de apoyo a la gestión</v>
      </c>
      <c r="AJ71" s="15" t="str">
        <f aca="false">IFERROR(VLOOKUP(E71,modal,1,0),"NO")</f>
        <v>Contratación directa</v>
      </c>
      <c r="AK71" s="73" t="str">
        <f aca="false">IFERROR(VLOOKUP(F71,Tipo!$C$12:$C$27,1,0),"NO")</f>
        <v>Prestación de servicios profesionales y de apoyo a la gestión, o para la ejecución de trabajos artísticos que sólo puedan encomendarse a determinadas personas naturales;</v>
      </c>
      <c r="AL71" s="15" t="str">
        <f aca="false">IFERROR(VLOOKUP(H71,afectacion,1,0),"NO")</f>
        <v>Inversión</v>
      </c>
      <c r="AM71" s="15" t="n">
        <f aca="false">IFERROR(VLOOKUP(I71,programa,1,0),"NO")</f>
        <v>45</v>
      </c>
    </row>
    <row r="72" customFormat="false" ht="27" hidden="false" customHeight="true" outlineLevel="0" collapsed="false">
      <c r="A72" s="55" t="s">
        <v>303</v>
      </c>
      <c r="B72" s="56" t="n">
        <v>2019</v>
      </c>
      <c r="C72" s="57" t="s">
        <v>304</v>
      </c>
      <c r="D72" s="57" t="s">
        <v>66</v>
      </c>
      <c r="E72" s="57" t="s">
        <v>67</v>
      </c>
      <c r="F72" s="58" t="s">
        <v>68</v>
      </c>
      <c r="G72" s="57" t="s">
        <v>305</v>
      </c>
      <c r="H72" s="59" t="s">
        <v>70</v>
      </c>
      <c r="I72" s="60" t="n">
        <v>45</v>
      </c>
      <c r="J72" s="61" t="s">
        <v>71</v>
      </c>
      <c r="K72" s="61" t="s">
        <v>72</v>
      </c>
      <c r="L72" s="62" t="n">
        <v>1375</v>
      </c>
      <c r="M72" s="63" t="n">
        <v>1013658079</v>
      </c>
      <c r="N72" s="57" t="s">
        <v>306</v>
      </c>
      <c r="O72" s="64" t="n">
        <v>28476000</v>
      </c>
      <c r="P72" s="64"/>
      <c r="Q72" s="64" t="n">
        <v>0</v>
      </c>
      <c r="R72" s="65"/>
      <c r="S72" s="66"/>
      <c r="T72" s="67" t="n">
        <v>28476000</v>
      </c>
      <c r="U72" s="68" t="n">
        <v>23571800</v>
      </c>
      <c r="V72" s="69" t="n">
        <v>43495</v>
      </c>
      <c r="W72" s="69" t="n">
        <v>43496</v>
      </c>
      <c r="X72" s="69" t="n">
        <v>43860</v>
      </c>
      <c r="Y72" s="56" t="n">
        <v>360</v>
      </c>
      <c r="Z72" s="56"/>
      <c r="AA72" s="70"/>
      <c r="AB72" s="57"/>
      <c r="AC72" s="57" t="s">
        <v>74</v>
      </c>
      <c r="AD72" s="57"/>
      <c r="AE72" s="57"/>
      <c r="AF72" s="71" t="n">
        <v>0.827777777777778</v>
      </c>
      <c r="AG72" s="55"/>
      <c r="AH72" s="72" t="n">
        <f aca="false">IF(SUMPRODUCT((A$14:A72=A72)*(B$14:B72=B72)*(C$14:C72=C72))&gt;1,0,1)</f>
        <v>1</v>
      </c>
      <c r="AI72" s="15" t="str">
        <f aca="false">IFERROR(VLOOKUP(D72,tipo,1,0),"NO")</f>
        <v>Contratos de prestación de servicios profesionales y de apoyo a la gestión</v>
      </c>
      <c r="AJ72" s="15" t="str">
        <f aca="false">IFERROR(VLOOKUP(E72,modal,1,0),"NO")</f>
        <v>Contratación directa</v>
      </c>
      <c r="AK72" s="73" t="str">
        <f aca="false">IFERROR(VLOOKUP(F72,Tipo!$C$12:$C$27,1,0),"NO")</f>
        <v>Prestación de servicios profesionales y de apoyo a la gestión, o para la ejecución de trabajos artísticos que sólo puedan encomendarse a determinadas personas naturales;</v>
      </c>
      <c r="AL72" s="15" t="str">
        <f aca="false">IFERROR(VLOOKUP(H72,afectacion,1,0),"NO")</f>
        <v>Inversión</v>
      </c>
      <c r="AM72" s="15" t="n">
        <f aca="false">IFERROR(VLOOKUP(I72,programa,1,0),"NO")</f>
        <v>45</v>
      </c>
    </row>
    <row r="73" customFormat="false" ht="27" hidden="false" customHeight="true" outlineLevel="0" collapsed="false">
      <c r="A73" s="55" t="s">
        <v>307</v>
      </c>
      <c r="B73" s="56" t="n">
        <v>2019</v>
      </c>
      <c r="C73" s="57" t="s">
        <v>308</v>
      </c>
      <c r="D73" s="57" t="s">
        <v>66</v>
      </c>
      <c r="E73" s="57" t="s">
        <v>67</v>
      </c>
      <c r="F73" s="58" t="s">
        <v>68</v>
      </c>
      <c r="G73" s="57" t="s">
        <v>309</v>
      </c>
      <c r="H73" s="59" t="s">
        <v>70</v>
      </c>
      <c r="I73" s="60" t="n">
        <v>45</v>
      </c>
      <c r="J73" s="61" t="s">
        <v>71</v>
      </c>
      <c r="K73" s="61" t="s">
        <v>72</v>
      </c>
      <c r="L73" s="62" t="n">
        <v>1375</v>
      </c>
      <c r="M73" s="63" t="n">
        <v>1136886236</v>
      </c>
      <c r="N73" s="57" t="s">
        <v>310</v>
      </c>
      <c r="O73" s="64" t="n">
        <v>28500000</v>
      </c>
      <c r="P73" s="64"/>
      <c r="Q73" s="64" t="n">
        <v>0</v>
      </c>
      <c r="R73" s="65"/>
      <c r="S73" s="66"/>
      <c r="T73" s="67" t="n">
        <v>28500000</v>
      </c>
      <c r="U73" s="68" t="n">
        <v>23512500</v>
      </c>
      <c r="V73" s="69" t="n">
        <v>43495</v>
      </c>
      <c r="W73" s="69" t="n">
        <v>43497</v>
      </c>
      <c r="X73" s="69" t="n">
        <v>43861</v>
      </c>
      <c r="Y73" s="56" t="n">
        <v>360</v>
      </c>
      <c r="Z73" s="56"/>
      <c r="AA73" s="70"/>
      <c r="AB73" s="57"/>
      <c r="AC73" s="57" t="s">
        <v>74</v>
      </c>
      <c r="AD73" s="57"/>
      <c r="AE73" s="57"/>
      <c r="AF73" s="71" t="n">
        <v>0.825</v>
      </c>
      <c r="AG73" s="55"/>
      <c r="AH73" s="72" t="n">
        <f aca="false">IF(SUMPRODUCT((A$14:A73=A73)*(B$14:B73=B73)*(C$14:C73=C73))&gt;1,0,1)</f>
        <v>1</v>
      </c>
      <c r="AI73" s="15" t="str">
        <f aca="false">IFERROR(VLOOKUP(D73,tipo,1,0),"NO")</f>
        <v>Contratos de prestación de servicios profesionales y de apoyo a la gestión</v>
      </c>
      <c r="AJ73" s="15" t="str">
        <f aca="false">IFERROR(VLOOKUP(E73,modal,1,0),"NO")</f>
        <v>Contratación directa</v>
      </c>
      <c r="AK73" s="73" t="str">
        <f aca="false">IFERROR(VLOOKUP(F73,Tipo!$C$12:$C$27,1,0),"NO")</f>
        <v>Prestación de servicios profesionales y de apoyo a la gestión, o para la ejecución de trabajos artísticos que sólo puedan encomendarse a determinadas personas naturales;</v>
      </c>
      <c r="AL73" s="15" t="str">
        <f aca="false">IFERROR(VLOOKUP(H73,afectacion,1,0),"NO")</f>
        <v>Inversión</v>
      </c>
      <c r="AM73" s="15" t="n">
        <f aca="false">IFERROR(VLOOKUP(I73,programa,1,0),"NO")</f>
        <v>45</v>
      </c>
    </row>
    <row r="74" customFormat="false" ht="27" hidden="false" customHeight="true" outlineLevel="0" collapsed="false">
      <c r="A74" s="55" t="s">
        <v>311</v>
      </c>
      <c r="B74" s="56" t="n">
        <v>2019</v>
      </c>
      <c r="C74" s="57" t="s">
        <v>312</v>
      </c>
      <c r="D74" s="57" t="s">
        <v>66</v>
      </c>
      <c r="E74" s="57" t="s">
        <v>67</v>
      </c>
      <c r="F74" s="58" t="s">
        <v>68</v>
      </c>
      <c r="G74" s="57" t="s">
        <v>313</v>
      </c>
      <c r="H74" s="59" t="s">
        <v>70</v>
      </c>
      <c r="I74" s="60" t="n">
        <v>45</v>
      </c>
      <c r="J74" s="61" t="s">
        <v>71</v>
      </c>
      <c r="K74" s="61" t="s">
        <v>72</v>
      </c>
      <c r="L74" s="62" t="n">
        <v>1375</v>
      </c>
      <c r="M74" s="63" t="n">
        <v>1010206785</v>
      </c>
      <c r="N74" s="57" t="s">
        <v>314</v>
      </c>
      <c r="O74" s="64" t="n">
        <v>59220000</v>
      </c>
      <c r="P74" s="64"/>
      <c r="Q74" s="64" t="n">
        <v>0</v>
      </c>
      <c r="R74" s="65"/>
      <c r="S74" s="66"/>
      <c r="T74" s="67" t="n">
        <v>59220000</v>
      </c>
      <c r="U74" s="68" t="n">
        <v>48527500</v>
      </c>
      <c r="V74" s="69" t="n">
        <v>43495</v>
      </c>
      <c r="W74" s="69" t="n">
        <v>43497</v>
      </c>
      <c r="X74" s="69" t="n">
        <v>43866</v>
      </c>
      <c r="Y74" s="56" t="n">
        <v>360</v>
      </c>
      <c r="Z74" s="56"/>
      <c r="AA74" s="70"/>
      <c r="AB74" s="57"/>
      <c r="AC74" s="57" t="s">
        <v>74</v>
      </c>
      <c r="AD74" s="57"/>
      <c r="AE74" s="57"/>
      <c r="AF74" s="71" t="n">
        <v>0.819444444444444</v>
      </c>
      <c r="AG74" s="55"/>
      <c r="AH74" s="72" t="n">
        <f aca="false">IF(SUMPRODUCT((A$14:A74=A74)*(B$14:B74=B74)*(C$14:C74=C74))&gt;1,0,1)</f>
        <v>1</v>
      </c>
      <c r="AI74" s="15" t="str">
        <f aca="false">IFERROR(VLOOKUP(D74,tipo,1,0),"NO")</f>
        <v>Contratos de prestación de servicios profesionales y de apoyo a la gestión</v>
      </c>
      <c r="AJ74" s="15" t="str">
        <f aca="false">IFERROR(VLOOKUP(E74,modal,1,0),"NO")</f>
        <v>Contratación directa</v>
      </c>
      <c r="AK74" s="73" t="str">
        <f aca="false">IFERROR(VLOOKUP(F74,Tipo!$C$12:$C$27,1,0),"NO")</f>
        <v>Prestación de servicios profesionales y de apoyo a la gestión, o para la ejecución de trabajos artísticos que sólo puedan encomendarse a determinadas personas naturales;</v>
      </c>
      <c r="AL74" s="15" t="str">
        <f aca="false">IFERROR(VLOOKUP(H74,afectacion,1,0),"NO")</f>
        <v>Inversión</v>
      </c>
      <c r="AM74" s="15" t="n">
        <f aca="false">IFERROR(VLOOKUP(I74,programa,1,0),"NO")</f>
        <v>45</v>
      </c>
    </row>
    <row r="75" customFormat="false" ht="27" hidden="false" customHeight="true" outlineLevel="0" collapsed="false">
      <c r="A75" s="55" t="s">
        <v>315</v>
      </c>
      <c r="B75" s="56" t="n">
        <v>2019</v>
      </c>
      <c r="C75" s="57" t="s">
        <v>316</v>
      </c>
      <c r="D75" s="57" t="s">
        <v>66</v>
      </c>
      <c r="E75" s="57" t="s">
        <v>67</v>
      </c>
      <c r="F75" s="58" t="s">
        <v>68</v>
      </c>
      <c r="G75" s="57" t="s">
        <v>317</v>
      </c>
      <c r="H75" s="59" t="s">
        <v>70</v>
      </c>
      <c r="I75" s="60" t="n">
        <v>45</v>
      </c>
      <c r="J75" s="61" t="s">
        <v>71</v>
      </c>
      <c r="K75" s="61" t="s">
        <v>72</v>
      </c>
      <c r="L75" s="62" t="n">
        <v>1375</v>
      </c>
      <c r="M75" s="63" t="n">
        <v>79321996</v>
      </c>
      <c r="N75" s="57" t="s">
        <v>318</v>
      </c>
      <c r="O75" s="64" t="n">
        <v>22680000</v>
      </c>
      <c r="P75" s="64"/>
      <c r="Q75" s="64" t="n">
        <v>0</v>
      </c>
      <c r="R75" s="65"/>
      <c r="S75" s="66"/>
      <c r="T75" s="67" t="n">
        <v>22680000</v>
      </c>
      <c r="U75" s="68" t="n">
        <v>18900000</v>
      </c>
      <c r="V75" s="69" t="n">
        <v>43495</v>
      </c>
      <c r="W75" s="69" t="n">
        <v>43497</v>
      </c>
      <c r="X75" s="69" t="n">
        <v>43861</v>
      </c>
      <c r="Y75" s="56" t="n">
        <v>360</v>
      </c>
      <c r="Z75" s="56"/>
      <c r="AA75" s="70"/>
      <c r="AB75" s="57"/>
      <c r="AC75" s="57" t="s">
        <v>74</v>
      </c>
      <c r="AD75" s="57"/>
      <c r="AE75" s="57"/>
      <c r="AF75" s="71" t="n">
        <v>0.833333333333333</v>
      </c>
      <c r="AG75" s="55"/>
      <c r="AH75" s="72" t="n">
        <f aca="false">IF(SUMPRODUCT((A$14:A75=A75)*(B$14:B75=B75)*(C$14:C75=C75))&gt;1,0,1)</f>
        <v>1</v>
      </c>
      <c r="AI75" s="15" t="str">
        <f aca="false">IFERROR(VLOOKUP(D75,tipo,1,0),"NO")</f>
        <v>Contratos de prestación de servicios profesionales y de apoyo a la gestión</v>
      </c>
      <c r="AJ75" s="15" t="str">
        <f aca="false">IFERROR(VLOOKUP(E75,modal,1,0),"NO")</f>
        <v>Contratación directa</v>
      </c>
      <c r="AK75" s="73" t="str">
        <f aca="false">IFERROR(VLOOKUP(F75,Tipo!$C$12:$C$27,1,0),"NO")</f>
        <v>Prestación de servicios profesionales y de apoyo a la gestión, o para la ejecución de trabajos artísticos que sólo puedan encomendarse a determinadas personas naturales;</v>
      </c>
      <c r="AL75" s="15" t="str">
        <f aca="false">IFERROR(VLOOKUP(H75,afectacion,1,0),"NO")</f>
        <v>Inversión</v>
      </c>
      <c r="AM75" s="15" t="n">
        <f aca="false">IFERROR(VLOOKUP(I75,programa,1,0),"NO")</f>
        <v>45</v>
      </c>
    </row>
    <row r="76" customFormat="false" ht="27" hidden="false" customHeight="true" outlineLevel="0" collapsed="false">
      <c r="A76" s="55" t="s">
        <v>319</v>
      </c>
      <c r="B76" s="56" t="n">
        <v>2019</v>
      </c>
      <c r="C76" s="57" t="s">
        <v>320</v>
      </c>
      <c r="D76" s="57" t="s">
        <v>66</v>
      </c>
      <c r="E76" s="57" t="s">
        <v>67</v>
      </c>
      <c r="F76" s="58" t="s">
        <v>68</v>
      </c>
      <c r="G76" s="57" t="s">
        <v>313</v>
      </c>
      <c r="H76" s="59" t="s">
        <v>70</v>
      </c>
      <c r="I76" s="60" t="n">
        <v>45</v>
      </c>
      <c r="J76" s="61" t="s">
        <v>71</v>
      </c>
      <c r="K76" s="61" t="s">
        <v>72</v>
      </c>
      <c r="L76" s="62" t="n">
        <v>1375</v>
      </c>
      <c r="M76" s="63" t="n">
        <v>1026277892</v>
      </c>
      <c r="N76" s="57" t="s">
        <v>321</v>
      </c>
      <c r="O76" s="64" t="n">
        <v>59220000</v>
      </c>
      <c r="P76" s="64"/>
      <c r="Q76" s="64" t="n">
        <v>0</v>
      </c>
      <c r="R76" s="65"/>
      <c r="S76" s="66"/>
      <c r="T76" s="67" t="n">
        <v>59220000</v>
      </c>
      <c r="U76" s="68" t="n">
        <v>48856500</v>
      </c>
      <c r="V76" s="69" t="n">
        <v>43495</v>
      </c>
      <c r="W76" s="69" t="n">
        <v>43500</v>
      </c>
      <c r="X76" s="69" t="n">
        <v>43864</v>
      </c>
      <c r="Y76" s="56" t="n">
        <v>360</v>
      </c>
      <c r="Z76" s="56"/>
      <c r="AA76" s="70"/>
      <c r="AB76" s="57"/>
      <c r="AC76" s="57" t="s">
        <v>74</v>
      </c>
      <c r="AD76" s="57"/>
      <c r="AE76" s="57"/>
      <c r="AF76" s="71" t="n">
        <v>0.825</v>
      </c>
      <c r="AG76" s="55"/>
      <c r="AH76" s="72" t="n">
        <f aca="false">IF(SUMPRODUCT((A$14:A76=A76)*(B$14:B76=B76)*(C$14:C76=C76))&gt;1,0,1)</f>
        <v>1</v>
      </c>
      <c r="AI76" s="15" t="str">
        <f aca="false">IFERROR(VLOOKUP(D76,tipo,1,0),"NO")</f>
        <v>Contratos de prestación de servicios profesionales y de apoyo a la gestión</v>
      </c>
      <c r="AJ76" s="15" t="str">
        <f aca="false">IFERROR(VLOOKUP(E76,modal,1,0),"NO")</f>
        <v>Contratación directa</v>
      </c>
      <c r="AK76" s="73" t="str">
        <f aca="false">IFERROR(VLOOKUP(F76,Tipo!$C$12:$C$27,1,0),"NO")</f>
        <v>Prestación de servicios profesionales y de apoyo a la gestión, o para la ejecución de trabajos artísticos que sólo puedan encomendarse a determinadas personas naturales;</v>
      </c>
      <c r="AL76" s="15" t="str">
        <f aca="false">IFERROR(VLOOKUP(H76,afectacion,1,0),"NO")</f>
        <v>Inversión</v>
      </c>
      <c r="AM76" s="15" t="n">
        <f aca="false">IFERROR(VLOOKUP(I76,programa,1,0),"NO")</f>
        <v>45</v>
      </c>
    </row>
    <row r="77" customFormat="false" ht="27" hidden="false" customHeight="true" outlineLevel="0" collapsed="false">
      <c r="A77" s="55" t="s">
        <v>322</v>
      </c>
      <c r="B77" s="56" t="n">
        <v>2019</v>
      </c>
      <c r="C77" s="57" t="s">
        <v>323</v>
      </c>
      <c r="D77" s="57" t="s">
        <v>66</v>
      </c>
      <c r="E77" s="57" t="s">
        <v>67</v>
      </c>
      <c r="F77" s="58" t="s">
        <v>68</v>
      </c>
      <c r="G77" s="57" t="s">
        <v>324</v>
      </c>
      <c r="H77" s="59" t="s">
        <v>70</v>
      </c>
      <c r="I77" s="60" t="n">
        <v>45</v>
      </c>
      <c r="J77" s="61" t="s">
        <v>71</v>
      </c>
      <c r="K77" s="61" t="s">
        <v>72</v>
      </c>
      <c r="L77" s="62" t="n">
        <v>1375</v>
      </c>
      <c r="M77" s="63" t="n">
        <v>35465903</v>
      </c>
      <c r="N77" s="57" t="s">
        <v>325</v>
      </c>
      <c r="O77" s="64" t="n">
        <v>22680000</v>
      </c>
      <c r="P77" s="64"/>
      <c r="Q77" s="64" t="n">
        <v>0</v>
      </c>
      <c r="R77" s="65"/>
      <c r="S77" s="66"/>
      <c r="T77" s="67" t="n">
        <v>22680000</v>
      </c>
      <c r="U77" s="68" t="n">
        <v>18711000</v>
      </c>
      <c r="V77" s="69" t="n">
        <v>43496</v>
      </c>
      <c r="W77" s="69" t="n">
        <v>43500</v>
      </c>
      <c r="X77" s="69" t="n">
        <v>43864</v>
      </c>
      <c r="Y77" s="56" t="n">
        <v>360</v>
      </c>
      <c r="Z77" s="56"/>
      <c r="AA77" s="70"/>
      <c r="AB77" s="57"/>
      <c r="AC77" s="57" t="s">
        <v>74</v>
      </c>
      <c r="AD77" s="57"/>
      <c r="AE77" s="57"/>
      <c r="AF77" s="71" t="n">
        <v>0.825</v>
      </c>
      <c r="AG77" s="55"/>
      <c r="AH77" s="72" t="n">
        <f aca="false">IF(SUMPRODUCT((A$14:A77=A77)*(B$14:B77=B77)*(C$14:C77=C77))&gt;1,0,1)</f>
        <v>1</v>
      </c>
      <c r="AI77" s="15" t="str">
        <f aca="false">IFERROR(VLOOKUP(D77,tipo,1,0),"NO")</f>
        <v>Contratos de prestación de servicios profesionales y de apoyo a la gestión</v>
      </c>
      <c r="AJ77" s="15" t="str">
        <f aca="false">IFERROR(VLOOKUP(E77,modal,1,0),"NO")</f>
        <v>Contratación directa</v>
      </c>
      <c r="AK77" s="73" t="str">
        <f aca="false">IFERROR(VLOOKUP(F77,Tipo!$C$12:$C$27,1,0),"NO")</f>
        <v>Prestación de servicios profesionales y de apoyo a la gestión, o para la ejecución de trabajos artísticos que sólo puedan encomendarse a determinadas personas naturales;</v>
      </c>
      <c r="AL77" s="15" t="str">
        <f aca="false">IFERROR(VLOOKUP(H77,afectacion,1,0),"NO")</f>
        <v>Inversión</v>
      </c>
      <c r="AM77" s="15" t="n">
        <f aca="false">IFERROR(VLOOKUP(I77,programa,1,0),"NO")</f>
        <v>45</v>
      </c>
    </row>
    <row r="78" customFormat="false" ht="27" hidden="false" customHeight="true" outlineLevel="0" collapsed="false">
      <c r="A78" s="55" t="s">
        <v>326</v>
      </c>
      <c r="B78" s="56" t="n">
        <v>2019</v>
      </c>
      <c r="C78" s="57" t="s">
        <v>327</v>
      </c>
      <c r="D78" s="57" t="s">
        <v>66</v>
      </c>
      <c r="E78" s="57" t="s">
        <v>67</v>
      </c>
      <c r="F78" s="58" t="s">
        <v>68</v>
      </c>
      <c r="G78" s="57" t="s">
        <v>328</v>
      </c>
      <c r="H78" s="59" t="s">
        <v>70</v>
      </c>
      <c r="I78" s="60" t="n">
        <v>45</v>
      </c>
      <c r="J78" s="61" t="s">
        <v>71</v>
      </c>
      <c r="K78" s="61" t="s">
        <v>72</v>
      </c>
      <c r="L78" s="62" t="n">
        <v>1375</v>
      </c>
      <c r="M78" s="63" t="n">
        <v>1074129230</v>
      </c>
      <c r="N78" s="57" t="s">
        <v>329</v>
      </c>
      <c r="O78" s="64" t="n">
        <v>59220000</v>
      </c>
      <c r="P78" s="64"/>
      <c r="Q78" s="64" t="n">
        <v>0</v>
      </c>
      <c r="R78" s="65"/>
      <c r="S78" s="66"/>
      <c r="T78" s="67" t="n">
        <v>59220000</v>
      </c>
      <c r="U78" s="68" t="n">
        <v>48198500</v>
      </c>
      <c r="V78" s="69" t="n">
        <v>43496</v>
      </c>
      <c r="W78" s="69" t="n">
        <v>43500</v>
      </c>
      <c r="X78" s="69" t="n">
        <v>43868</v>
      </c>
      <c r="Y78" s="56" t="n">
        <v>360</v>
      </c>
      <c r="Z78" s="56"/>
      <c r="AA78" s="70"/>
      <c r="AB78" s="57"/>
      <c r="AC78" s="57" t="s">
        <v>74</v>
      </c>
      <c r="AD78" s="57"/>
      <c r="AE78" s="57"/>
      <c r="AF78" s="71" t="n">
        <v>0.813888888888889</v>
      </c>
      <c r="AG78" s="55"/>
      <c r="AH78" s="72" t="n">
        <f aca="false">IF(SUMPRODUCT((A$14:A78=A78)*(B$14:B78=B78)*(C$14:C78=C78))&gt;1,0,1)</f>
        <v>1</v>
      </c>
      <c r="AI78" s="15" t="str">
        <f aca="false">IFERROR(VLOOKUP(D78,tipo,1,0),"NO")</f>
        <v>Contratos de prestación de servicios profesionales y de apoyo a la gestión</v>
      </c>
      <c r="AJ78" s="15" t="str">
        <f aca="false">IFERROR(VLOOKUP(E78,modal,1,0),"NO")</f>
        <v>Contratación directa</v>
      </c>
      <c r="AK78" s="73" t="str">
        <f aca="false">IFERROR(VLOOKUP(F78,Tipo!$C$12:$C$27,1,0),"NO")</f>
        <v>Prestación de servicios profesionales y de apoyo a la gestión, o para la ejecución de trabajos artísticos que sólo puedan encomendarse a determinadas personas naturales;</v>
      </c>
      <c r="AL78" s="15" t="str">
        <f aca="false">IFERROR(VLOOKUP(H78,afectacion,1,0),"NO")</f>
        <v>Inversión</v>
      </c>
      <c r="AM78" s="15" t="n">
        <f aca="false">IFERROR(VLOOKUP(I78,programa,1,0),"NO")</f>
        <v>45</v>
      </c>
    </row>
    <row r="79" customFormat="false" ht="27" hidden="false" customHeight="true" outlineLevel="0" collapsed="false">
      <c r="A79" s="55" t="s">
        <v>330</v>
      </c>
      <c r="B79" s="56" t="n">
        <v>2019</v>
      </c>
      <c r="C79" s="57" t="s">
        <v>331</v>
      </c>
      <c r="D79" s="57" t="s">
        <v>66</v>
      </c>
      <c r="E79" s="57" t="s">
        <v>67</v>
      </c>
      <c r="F79" s="58" t="s">
        <v>68</v>
      </c>
      <c r="G79" s="57" t="s">
        <v>332</v>
      </c>
      <c r="H79" s="59" t="s">
        <v>70</v>
      </c>
      <c r="I79" s="60" t="n">
        <v>45</v>
      </c>
      <c r="J79" s="61" t="s">
        <v>71</v>
      </c>
      <c r="K79" s="61" t="s">
        <v>72</v>
      </c>
      <c r="L79" s="62" t="n">
        <v>1375</v>
      </c>
      <c r="M79" s="63" t="n">
        <v>1022990524</v>
      </c>
      <c r="N79" s="57" t="s">
        <v>333</v>
      </c>
      <c r="O79" s="64" t="n">
        <v>35280000</v>
      </c>
      <c r="P79" s="64"/>
      <c r="Q79" s="64" t="n">
        <v>0</v>
      </c>
      <c r="R79" s="65"/>
      <c r="S79" s="66"/>
      <c r="T79" s="67" t="n">
        <v>35280000</v>
      </c>
      <c r="U79" s="68" t="n">
        <v>29106000</v>
      </c>
      <c r="V79" s="69" t="n">
        <v>43466</v>
      </c>
      <c r="W79" s="69" t="n">
        <v>43500</v>
      </c>
      <c r="X79" s="69" t="n">
        <v>43864</v>
      </c>
      <c r="Y79" s="56" t="n">
        <v>360</v>
      </c>
      <c r="Z79" s="56"/>
      <c r="AA79" s="70"/>
      <c r="AB79" s="57"/>
      <c r="AC79" s="57" t="s">
        <v>74</v>
      </c>
      <c r="AD79" s="57"/>
      <c r="AE79" s="57"/>
      <c r="AF79" s="71" t="n">
        <v>0.825</v>
      </c>
      <c r="AG79" s="55"/>
      <c r="AH79" s="72" t="n">
        <f aca="false">IF(SUMPRODUCT((A$14:A79=A79)*(B$14:B79=B79)*(C$14:C79=C79))&gt;1,0,1)</f>
        <v>1</v>
      </c>
      <c r="AI79" s="15" t="str">
        <f aca="false">IFERROR(VLOOKUP(D79,tipo,1,0),"NO")</f>
        <v>Contratos de prestación de servicios profesionales y de apoyo a la gestión</v>
      </c>
      <c r="AJ79" s="15" t="str">
        <f aca="false">IFERROR(VLOOKUP(E79,modal,1,0),"NO")</f>
        <v>Contratación directa</v>
      </c>
      <c r="AK79" s="73" t="str">
        <f aca="false">IFERROR(VLOOKUP(F79,Tipo!$C$12:$C$27,1,0),"NO")</f>
        <v>Prestación de servicios profesionales y de apoyo a la gestión, o para la ejecución de trabajos artísticos que sólo puedan encomendarse a determinadas personas naturales;</v>
      </c>
      <c r="AL79" s="15" t="str">
        <f aca="false">IFERROR(VLOOKUP(H79,afectacion,1,0),"NO")</f>
        <v>Inversión</v>
      </c>
      <c r="AM79" s="15" t="n">
        <f aca="false">IFERROR(VLOOKUP(I79,programa,1,0),"NO")</f>
        <v>45</v>
      </c>
    </row>
    <row r="80" customFormat="false" ht="27" hidden="false" customHeight="true" outlineLevel="0" collapsed="false">
      <c r="A80" s="55" t="s">
        <v>334</v>
      </c>
      <c r="B80" s="56" t="n">
        <v>2019</v>
      </c>
      <c r="C80" s="57" t="s">
        <v>335</v>
      </c>
      <c r="D80" s="57" t="s">
        <v>66</v>
      </c>
      <c r="E80" s="57" t="s">
        <v>67</v>
      </c>
      <c r="F80" s="58" t="s">
        <v>68</v>
      </c>
      <c r="G80" s="57" t="s">
        <v>336</v>
      </c>
      <c r="H80" s="59" t="s">
        <v>70</v>
      </c>
      <c r="I80" s="60" t="n">
        <v>45</v>
      </c>
      <c r="J80" s="61" t="s">
        <v>71</v>
      </c>
      <c r="K80" s="61" t="s">
        <v>72</v>
      </c>
      <c r="L80" s="62" t="n">
        <v>1375</v>
      </c>
      <c r="M80" s="63" t="n">
        <v>1010160606</v>
      </c>
      <c r="N80" s="57" t="s">
        <v>337</v>
      </c>
      <c r="O80" s="64" t="n">
        <v>39756000</v>
      </c>
      <c r="P80" s="64"/>
      <c r="Q80" s="64" t="n">
        <v>0</v>
      </c>
      <c r="R80" s="65"/>
      <c r="S80" s="66"/>
      <c r="T80" s="67" t="n">
        <v>39756000</v>
      </c>
      <c r="U80" s="68" t="n">
        <v>32798700</v>
      </c>
      <c r="V80" s="69" t="n">
        <v>43496</v>
      </c>
      <c r="W80" s="69" t="n">
        <v>43500</v>
      </c>
      <c r="X80" s="69" t="n">
        <v>43864</v>
      </c>
      <c r="Y80" s="56" t="n">
        <v>360</v>
      </c>
      <c r="Z80" s="56"/>
      <c r="AA80" s="70"/>
      <c r="AB80" s="57"/>
      <c r="AC80" s="57" t="s">
        <v>74</v>
      </c>
      <c r="AD80" s="57"/>
      <c r="AE80" s="57"/>
      <c r="AF80" s="71" t="n">
        <v>0.825</v>
      </c>
      <c r="AG80" s="55"/>
      <c r="AH80" s="72" t="n">
        <f aca="false">IF(SUMPRODUCT((A$14:A80=A80)*(B$14:B80=B80)*(C$14:C80=C80))&gt;1,0,1)</f>
        <v>1</v>
      </c>
      <c r="AI80" s="15" t="str">
        <f aca="false">IFERROR(VLOOKUP(D80,tipo,1,0),"NO")</f>
        <v>Contratos de prestación de servicios profesionales y de apoyo a la gestión</v>
      </c>
      <c r="AJ80" s="15" t="str">
        <f aca="false">IFERROR(VLOOKUP(E80,modal,1,0),"NO")</f>
        <v>Contratación directa</v>
      </c>
      <c r="AK80" s="73" t="str">
        <f aca="false">IFERROR(VLOOKUP(F80,Tipo!$C$12:$C$27,1,0),"NO")</f>
        <v>Prestación de servicios profesionales y de apoyo a la gestión, o para la ejecución de trabajos artísticos que sólo puedan encomendarse a determinadas personas naturales;</v>
      </c>
      <c r="AL80" s="15" t="str">
        <f aca="false">IFERROR(VLOOKUP(H80,afectacion,1,0),"NO")</f>
        <v>Inversión</v>
      </c>
      <c r="AM80" s="15" t="n">
        <f aca="false">IFERROR(VLOOKUP(I80,programa,1,0),"NO")</f>
        <v>45</v>
      </c>
    </row>
    <row r="81" customFormat="false" ht="27" hidden="false" customHeight="true" outlineLevel="0" collapsed="false">
      <c r="A81" s="55" t="s">
        <v>338</v>
      </c>
      <c r="B81" s="56" t="n">
        <v>2019</v>
      </c>
      <c r="C81" s="57" t="s">
        <v>339</v>
      </c>
      <c r="D81" s="57" t="s">
        <v>66</v>
      </c>
      <c r="E81" s="57" t="s">
        <v>67</v>
      </c>
      <c r="F81" s="58" t="s">
        <v>68</v>
      </c>
      <c r="G81" s="57" t="s">
        <v>165</v>
      </c>
      <c r="H81" s="59" t="s">
        <v>70</v>
      </c>
      <c r="I81" s="60" t="n">
        <v>18</v>
      </c>
      <c r="J81" s="61" t="s">
        <v>123</v>
      </c>
      <c r="K81" s="61" t="s">
        <v>124</v>
      </c>
      <c r="L81" s="62" t="n">
        <v>1364</v>
      </c>
      <c r="M81" s="63" t="n">
        <v>80538280</v>
      </c>
      <c r="N81" s="57" t="s">
        <v>340</v>
      </c>
      <c r="O81" s="64" t="n">
        <v>61740000</v>
      </c>
      <c r="P81" s="64"/>
      <c r="Q81" s="64" t="n">
        <v>0</v>
      </c>
      <c r="R81" s="65"/>
      <c r="S81" s="66"/>
      <c r="T81" s="67" t="n">
        <v>61740000</v>
      </c>
      <c r="U81" s="68" t="n">
        <v>50764000</v>
      </c>
      <c r="V81" s="69" t="n">
        <v>43500</v>
      </c>
      <c r="W81" s="69" t="n">
        <v>43501</v>
      </c>
      <c r="X81" s="69" t="n">
        <v>43865</v>
      </c>
      <c r="Y81" s="56" t="n">
        <v>360</v>
      </c>
      <c r="Z81" s="56"/>
      <c r="AA81" s="70"/>
      <c r="AB81" s="57"/>
      <c r="AC81" s="57" t="s">
        <v>74</v>
      </c>
      <c r="AD81" s="57"/>
      <c r="AE81" s="57"/>
      <c r="AF81" s="71" t="n">
        <v>0.822222222222222</v>
      </c>
      <c r="AG81" s="55"/>
      <c r="AH81" s="72" t="n">
        <f aca="false">IF(SUMPRODUCT((A$14:A81=A81)*(B$14:B81=B81)*(C$14:C81=C81))&gt;1,0,1)</f>
        <v>1</v>
      </c>
      <c r="AI81" s="15" t="str">
        <f aca="false">IFERROR(VLOOKUP(D81,tipo,1,0),"NO")</f>
        <v>Contratos de prestación de servicios profesionales y de apoyo a la gestión</v>
      </c>
      <c r="AJ81" s="15" t="str">
        <f aca="false">IFERROR(VLOOKUP(E81,modal,1,0),"NO")</f>
        <v>Contratación directa</v>
      </c>
      <c r="AK81" s="73" t="str">
        <f aca="false">IFERROR(VLOOKUP(F81,Tipo!$C$12:$C$27,1,0),"NO")</f>
        <v>Prestación de servicios profesionales y de apoyo a la gestión, o para la ejecución de trabajos artísticos que sólo puedan encomendarse a determinadas personas naturales;</v>
      </c>
      <c r="AL81" s="15" t="str">
        <f aca="false">IFERROR(VLOOKUP(H81,afectacion,1,0),"NO")</f>
        <v>Inversión</v>
      </c>
      <c r="AM81" s="15" t="n">
        <f aca="false">IFERROR(VLOOKUP(I81,programa,1,0),"NO")</f>
        <v>18</v>
      </c>
    </row>
    <row r="82" customFormat="false" ht="27" hidden="false" customHeight="true" outlineLevel="0" collapsed="false">
      <c r="A82" s="55" t="s">
        <v>341</v>
      </c>
      <c r="B82" s="56" t="n">
        <v>2019</v>
      </c>
      <c r="C82" s="57" t="s">
        <v>342</v>
      </c>
      <c r="D82" s="57" t="s">
        <v>66</v>
      </c>
      <c r="E82" s="57" t="s">
        <v>67</v>
      </c>
      <c r="F82" s="58" t="s">
        <v>68</v>
      </c>
      <c r="G82" s="57" t="s">
        <v>343</v>
      </c>
      <c r="H82" s="59" t="s">
        <v>70</v>
      </c>
      <c r="I82" s="60" t="n">
        <v>45</v>
      </c>
      <c r="J82" s="61" t="s">
        <v>71</v>
      </c>
      <c r="K82" s="61" t="s">
        <v>72</v>
      </c>
      <c r="L82" s="62" t="n">
        <v>1375</v>
      </c>
      <c r="M82" s="63" t="n">
        <v>1012446237</v>
      </c>
      <c r="N82" s="57" t="s">
        <v>344</v>
      </c>
      <c r="O82" s="64" t="n">
        <v>22680000</v>
      </c>
      <c r="P82" s="64"/>
      <c r="Q82" s="64" t="n">
        <v>0</v>
      </c>
      <c r="R82" s="65"/>
      <c r="S82" s="66"/>
      <c r="T82" s="67" t="n">
        <v>22680000</v>
      </c>
      <c r="U82" s="68" t="n">
        <v>18648000</v>
      </c>
      <c r="V82" s="69" t="n">
        <v>43497</v>
      </c>
      <c r="W82" s="69" t="n">
        <v>43501</v>
      </c>
      <c r="X82" s="69" t="n">
        <v>43865</v>
      </c>
      <c r="Y82" s="56" t="n">
        <v>360</v>
      </c>
      <c r="Z82" s="56"/>
      <c r="AA82" s="70"/>
      <c r="AB82" s="57"/>
      <c r="AC82" s="57" t="s">
        <v>74</v>
      </c>
      <c r="AD82" s="57"/>
      <c r="AE82" s="57"/>
      <c r="AF82" s="71" t="n">
        <v>0.822222222222222</v>
      </c>
      <c r="AG82" s="58"/>
      <c r="AH82" s="72" t="n">
        <f aca="false">IF(SUMPRODUCT((A$14:A82=A82)*(B$14:B82=B82)*(C$14:C82=C82))&gt;1,0,1)</f>
        <v>1</v>
      </c>
      <c r="AI82" s="15" t="str">
        <f aca="false">IFERROR(VLOOKUP(D82,tipo,1,0),"NO")</f>
        <v>Contratos de prestación de servicios profesionales y de apoyo a la gestión</v>
      </c>
      <c r="AJ82" s="15" t="str">
        <f aca="false">IFERROR(VLOOKUP(E82,modal,1,0),"NO")</f>
        <v>Contratación directa</v>
      </c>
      <c r="AK82" s="73" t="str">
        <f aca="false">IFERROR(VLOOKUP(F82,Tipo!$C$12:$C$27,1,0),"NO")</f>
        <v>Prestación de servicios profesionales y de apoyo a la gestión, o para la ejecución de trabajos artísticos que sólo puedan encomendarse a determinadas personas naturales;</v>
      </c>
      <c r="AL82" s="15" t="str">
        <f aca="false">IFERROR(VLOOKUP(H82,afectacion,1,0),"NO")</f>
        <v>Inversión</v>
      </c>
      <c r="AM82" s="15" t="n">
        <f aca="false">IFERROR(VLOOKUP(I82,programa,1,0),"NO")</f>
        <v>45</v>
      </c>
    </row>
    <row r="83" customFormat="false" ht="27" hidden="false" customHeight="true" outlineLevel="0" collapsed="false">
      <c r="A83" s="55" t="s">
        <v>345</v>
      </c>
      <c r="B83" s="56" t="n">
        <v>2019</v>
      </c>
      <c r="C83" s="57" t="s">
        <v>346</v>
      </c>
      <c r="D83" s="57" t="s">
        <v>66</v>
      </c>
      <c r="E83" s="57" t="s">
        <v>67</v>
      </c>
      <c r="F83" s="58" t="s">
        <v>68</v>
      </c>
      <c r="G83" s="57" t="s">
        <v>89</v>
      </c>
      <c r="H83" s="59" t="s">
        <v>70</v>
      </c>
      <c r="I83" s="60" t="n">
        <v>45</v>
      </c>
      <c r="J83" s="61" t="s">
        <v>71</v>
      </c>
      <c r="K83" s="61" t="s">
        <v>72</v>
      </c>
      <c r="L83" s="62" t="n">
        <v>1375</v>
      </c>
      <c r="M83" s="74" t="n">
        <v>17639781</v>
      </c>
      <c r="N83" s="57" t="s">
        <v>347</v>
      </c>
      <c r="O83" s="64" t="n">
        <v>28224000</v>
      </c>
      <c r="P83" s="64"/>
      <c r="Q83" s="64" t="n">
        <v>0</v>
      </c>
      <c r="R83" s="65"/>
      <c r="S83" s="66"/>
      <c r="T83" s="67" t="n">
        <v>28224000</v>
      </c>
      <c r="U83" s="68" t="n">
        <v>23206400</v>
      </c>
      <c r="V83" s="69" t="n">
        <v>43500</v>
      </c>
      <c r="W83" s="69" t="n">
        <v>43501</v>
      </c>
      <c r="X83" s="69" t="n">
        <v>43865</v>
      </c>
      <c r="Y83" s="56" t="n">
        <v>360</v>
      </c>
      <c r="Z83" s="56"/>
      <c r="AA83" s="70"/>
      <c r="AB83" s="57"/>
      <c r="AC83" s="57" t="s">
        <v>74</v>
      </c>
      <c r="AD83" s="57"/>
      <c r="AE83" s="57"/>
      <c r="AF83" s="71" t="n">
        <v>0.822222222222222</v>
      </c>
      <c r="AG83" s="55"/>
      <c r="AH83" s="72" t="n">
        <f aca="false">IF(SUMPRODUCT((A$14:A83=A83)*(B$14:B83=B83)*(C$14:C83=C83))&gt;1,0,1)</f>
        <v>1</v>
      </c>
      <c r="AI83" s="15" t="str">
        <f aca="false">IFERROR(VLOOKUP(D83,tipo,1,0),"NO")</f>
        <v>Contratos de prestación de servicios profesionales y de apoyo a la gestión</v>
      </c>
      <c r="AJ83" s="15" t="str">
        <f aca="false">IFERROR(VLOOKUP(E83,modal,1,0),"NO")</f>
        <v>Contratación directa</v>
      </c>
      <c r="AK83" s="73" t="str">
        <f aca="false">IFERROR(VLOOKUP(F83,Tipo!$C$12:$C$27,1,0),"NO")</f>
        <v>Prestación de servicios profesionales y de apoyo a la gestión, o para la ejecución de trabajos artísticos que sólo puedan encomendarse a determinadas personas naturales;</v>
      </c>
      <c r="AL83" s="15" t="str">
        <f aca="false">IFERROR(VLOOKUP(H83,afectacion,1,0),"NO")</f>
        <v>Inversión</v>
      </c>
      <c r="AM83" s="15" t="n">
        <f aca="false">IFERROR(VLOOKUP(I83,programa,1,0),"NO")</f>
        <v>45</v>
      </c>
    </row>
    <row r="84" customFormat="false" ht="27" hidden="false" customHeight="true" outlineLevel="0" collapsed="false">
      <c r="A84" s="55" t="s">
        <v>348</v>
      </c>
      <c r="B84" s="56" t="n">
        <v>2019</v>
      </c>
      <c r="C84" s="57" t="s">
        <v>349</v>
      </c>
      <c r="D84" s="57" t="s">
        <v>66</v>
      </c>
      <c r="E84" s="57" t="s">
        <v>67</v>
      </c>
      <c r="F84" s="58" t="s">
        <v>68</v>
      </c>
      <c r="G84" s="57" t="s">
        <v>350</v>
      </c>
      <c r="H84" s="59" t="s">
        <v>70</v>
      </c>
      <c r="I84" s="60" t="n">
        <v>45</v>
      </c>
      <c r="J84" s="61" t="s">
        <v>71</v>
      </c>
      <c r="K84" s="61" t="s">
        <v>72</v>
      </c>
      <c r="L84" s="62" t="n">
        <v>1375</v>
      </c>
      <c r="M84" s="63" t="n">
        <v>40037804</v>
      </c>
      <c r="N84" s="57" t="s">
        <v>351</v>
      </c>
      <c r="O84" s="64" t="n">
        <v>102000000</v>
      </c>
      <c r="P84" s="64"/>
      <c r="Q84" s="64" t="n">
        <v>0</v>
      </c>
      <c r="R84" s="65"/>
      <c r="S84" s="66"/>
      <c r="T84" s="67" t="n">
        <v>102000000</v>
      </c>
      <c r="U84" s="68" t="n">
        <v>82166667</v>
      </c>
      <c r="V84" s="69" t="n">
        <v>43502</v>
      </c>
      <c r="W84" s="69" t="n">
        <v>43503</v>
      </c>
      <c r="X84" s="69" t="n">
        <v>43877</v>
      </c>
      <c r="Y84" s="56" t="n">
        <v>360</v>
      </c>
      <c r="Z84" s="56"/>
      <c r="AA84" s="70"/>
      <c r="AB84" s="57"/>
      <c r="AC84" s="57" t="s">
        <v>74</v>
      </c>
      <c r="AD84" s="57"/>
      <c r="AE84" s="57"/>
      <c r="AF84" s="71" t="n">
        <v>0.805555558823529</v>
      </c>
      <c r="AG84" s="75"/>
      <c r="AH84" s="72" t="n">
        <f aca="false">IF(SUMPRODUCT((A$14:A84=A84)*(B$14:B84=B84)*(C$14:C84=C84))&gt;1,0,1)</f>
        <v>1</v>
      </c>
      <c r="AI84" s="15" t="str">
        <f aca="false">IFERROR(VLOOKUP(D84,tipo,1,0),"NO")</f>
        <v>Contratos de prestación de servicios profesionales y de apoyo a la gestión</v>
      </c>
      <c r="AJ84" s="15" t="str">
        <f aca="false">IFERROR(VLOOKUP(E84,modal,1,0),"NO")</f>
        <v>Contratación directa</v>
      </c>
      <c r="AK84" s="73" t="str">
        <f aca="false">IFERROR(VLOOKUP(F84,Tipo!$C$12:$C$27,1,0),"NO")</f>
        <v>Prestación de servicios profesionales y de apoyo a la gestión, o para la ejecución de trabajos artísticos que sólo puedan encomendarse a determinadas personas naturales;</v>
      </c>
      <c r="AL84" s="15" t="str">
        <f aca="false">IFERROR(VLOOKUP(H84,afectacion,1,0),"NO")</f>
        <v>Inversión</v>
      </c>
      <c r="AM84" s="15" t="n">
        <f aca="false">IFERROR(VLOOKUP(I84,programa,1,0),"NO")</f>
        <v>45</v>
      </c>
    </row>
    <row r="85" customFormat="false" ht="27" hidden="false" customHeight="true" outlineLevel="0" collapsed="false">
      <c r="A85" s="55" t="s">
        <v>352</v>
      </c>
      <c r="B85" s="56" t="n">
        <v>2019</v>
      </c>
      <c r="C85" s="57" t="s">
        <v>353</v>
      </c>
      <c r="D85" s="57" t="s">
        <v>66</v>
      </c>
      <c r="E85" s="57" t="s">
        <v>67</v>
      </c>
      <c r="F85" s="58" t="s">
        <v>68</v>
      </c>
      <c r="G85" s="57" t="s">
        <v>354</v>
      </c>
      <c r="H85" s="59" t="s">
        <v>70</v>
      </c>
      <c r="I85" s="60" t="n">
        <v>45</v>
      </c>
      <c r="J85" s="61" t="s">
        <v>71</v>
      </c>
      <c r="K85" s="61" t="s">
        <v>72</v>
      </c>
      <c r="L85" s="62" t="n">
        <v>1375</v>
      </c>
      <c r="M85" s="63" t="n">
        <v>1915189</v>
      </c>
      <c r="N85" s="57" t="s">
        <v>355</v>
      </c>
      <c r="O85" s="64" t="n">
        <v>16380000</v>
      </c>
      <c r="P85" s="64"/>
      <c r="Q85" s="64" t="n">
        <v>0</v>
      </c>
      <c r="R85" s="65"/>
      <c r="S85" s="66"/>
      <c r="T85" s="67" t="n">
        <v>16380000</v>
      </c>
      <c r="U85" s="68" t="n">
        <v>13104000</v>
      </c>
      <c r="V85" s="69" t="n">
        <v>43502</v>
      </c>
      <c r="W85" s="69" t="n">
        <v>43507</v>
      </c>
      <c r="X85" s="69" t="n">
        <v>43871</v>
      </c>
      <c r="Y85" s="56" t="n">
        <v>360</v>
      </c>
      <c r="Z85" s="56"/>
      <c r="AA85" s="70"/>
      <c r="AB85" s="57"/>
      <c r="AC85" s="57" t="s">
        <v>74</v>
      </c>
      <c r="AD85" s="57"/>
      <c r="AE85" s="57"/>
      <c r="AF85" s="71" t="n">
        <v>0.8</v>
      </c>
      <c r="AG85" s="75"/>
      <c r="AH85" s="72" t="n">
        <f aca="false">IF(SUMPRODUCT((A$14:A85=A85)*(B$14:B85=B85)*(C$14:C85=C85))&gt;1,0,1)</f>
        <v>1</v>
      </c>
      <c r="AI85" s="15" t="str">
        <f aca="false">IFERROR(VLOOKUP(D85,tipo,1,0),"NO")</f>
        <v>Contratos de prestación de servicios profesionales y de apoyo a la gestión</v>
      </c>
      <c r="AJ85" s="15" t="str">
        <f aca="false">IFERROR(VLOOKUP(E85,modal,1,0),"NO")</f>
        <v>Contratación directa</v>
      </c>
      <c r="AK85" s="73" t="str">
        <f aca="false">IFERROR(VLOOKUP(F85,Tipo!$C$12:$C$27,1,0),"NO")</f>
        <v>Prestación de servicios profesionales y de apoyo a la gestión, o para la ejecución de trabajos artísticos que sólo puedan encomendarse a determinadas personas naturales;</v>
      </c>
      <c r="AL85" s="15" t="str">
        <f aca="false">IFERROR(VLOOKUP(H85,afectacion,1,0),"NO")</f>
        <v>Inversión</v>
      </c>
      <c r="AM85" s="15" t="n">
        <f aca="false">IFERROR(VLOOKUP(I85,programa,1,0),"NO")</f>
        <v>45</v>
      </c>
    </row>
    <row r="86" customFormat="false" ht="27" hidden="false" customHeight="true" outlineLevel="0" collapsed="false">
      <c r="A86" s="55" t="s">
        <v>356</v>
      </c>
      <c r="B86" s="56" t="n">
        <v>2019</v>
      </c>
      <c r="C86" s="57" t="s">
        <v>357</v>
      </c>
      <c r="D86" s="57" t="s">
        <v>66</v>
      </c>
      <c r="E86" s="57" t="s">
        <v>67</v>
      </c>
      <c r="F86" s="58" t="s">
        <v>68</v>
      </c>
      <c r="G86" s="57" t="s">
        <v>358</v>
      </c>
      <c r="H86" s="59" t="s">
        <v>70</v>
      </c>
      <c r="I86" s="60" t="n">
        <v>3</v>
      </c>
      <c r="J86" s="61" t="s">
        <v>118</v>
      </c>
      <c r="K86" s="61" t="s">
        <v>106</v>
      </c>
      <c r="L86" s="62" t="n">
        <v>1334</v>
      </c>
      <c r="M86" s="63" t="n">
        <v>1022998108</v>
      </c>
      <c r="N86" s="57" t="s">
        <v>359</v>
      </c>
      <c r="O86" s="64" t="n">
        <v>34800000</v>
      </c>
      <c r="P86" s="64"/>
      <c r="Q86" s="64" t="n">
        <v>0</v>
      </c>
      <c r="R86" s="65"/>
      <c r="S86" s="66"/>
      <c r="T86" s="67" t="n">
        <v>34800000</v>
      </c>
      <c r="U86" s="68" t="n">
        <v>27936667</v>
      </c>
      <c r="V86" s="69" t="n">
        <v>43503</v>
      </c>
      <c r="W86" s="69" t="n">
        <v>43508</v>
      </c>
      <c r="X86" s="69" t="n">
        <v>43872</v>
      </c>
      <c r="Y86" s="56" t="n">
        <v>360</v>
      </c>
      <c r="Z86" s="56"/>
      <c r="AA86" s="70"/>
      <c r="AB86" s="57"/>
      <c r="AC86" s="57" t="s">
        <v>74</v>
      </c>
      <c r="AD86" s="57"/>
      <c r="AE86" s="57"/>
      <c r="AF86" s="71" t="n">
        <v>0.802777787356322</v>
      </c>
      <c r="AG86" s="75"/>
      <c r="AH86" s="72" t="n">
        <f aca="false">IF(SUMPRODUCT((A$14:A86=A86)*(B$14:B86=B86)*(C$14:C86=C86))&gt;1,0,1)</f>
        <v>1</v>
      </c>
      <c r="AI86" s="15" t="str">
        <f aca="false">IFERROR(VLOOKUP(D86,tipo,1,0),"NO")</f>
        <v>Contratos de prestación de servicios profesionales y de apoyo a la gestión</v>
      </c>
      <c r="AJ86" s="15" t="str">
        <f aca="false">IFERROR(VLOOKUP(E86,modal,1,0),"NO")</f>
        <v>Contratación directa</v>
      </c>
      <c r="AK86" s="73" t="str">
        <f aca="false">IFERROR(VLOOKUP(F86,Tipo!$C$12:$C$27,1,0),"NO")</f>
        <v>Prestación de servicios profesionales y de apoyo a la gestión, o para la ejecución de trabajos artísticos que sólo puedan encomendarse a determinadas personas naturales;</v>
      </c>
      <c r="AL86" s="15" t="str">
        <f aca="false">IFERROR(VLOOKUP(H86,afectacion,1,0),"NO")</f>
        <v>Inversión</v>
      </c>
      <c r="AM86" s="15" t="n">
        <f aca="false">IFERROR(VLOOKUP(I86,programa,1,0),"NO")</f>
        <v>3</v>
      </c>
    </row>
    <row r="87" customFormat="false" ht="27" hidden="false" customHeight="true" outlineLevel="0" collapsed="false">
      <c r="A87" s="55" t="s">
        <v>360</v>
      </c>
      <c r="B87" s="56" t="n">
        <v>2019</v>
      </c>
      <c r="C87" s="57" t="s">
        <v>361</v>
      </c>
      <c r="D87" s="57" t="s">
        <v>362</v>
      </c>
      <c r="E87" s="57" t="s">
        <v>363</v>
      </c>
      <c r="F87" s="58" t="s">
        <v>364</v>
      </c>
      <c r="G87" s="57" t="s">
        <v>365</v>
      </c>
      <c r="H87" s="59" t="s">
        <v>70</v>
      </c>
      <c r="I87" s="60" t="n">
        <v>11</v>
      </c>
      <c r="J87" s="61" t="s">
        <v>105</v>
      </c>
      <c r="K87" s="61" t="s">
        <v>106</v>
      </c>
      <c r="L87" s="62" t="n">
        <v>1353</v>
      </c>
      <c r="M87" s="63" t="n">
        <v>52557243</v>
      </c>
      <c r="N87" s="57" t="s">
        <v>366</v>
      </c>
      <c r="O87" s="64" t="n">
        <v>16800000</v>
      </c>
      <c r="P87" s="64" t="n">
        <v>1</v>
      </c>
      <c r="Q87" s="64" t="n">
        <v>-16800000</v>
      </c>
      <c r="R87" s="65"/>
      <c r="S87" s="66"/>
      <c r="T87" s="67" t="n">
        <v>0</v>
      </c>
      <c r="U87" s="68" t="n">
        <v>0</v>
      </c>
      <c r="V87" s="69" t="n">
        <v>43509</v>
      </c>
      <c r="W87" s="69" t="n">
        <v>43511</v>
      </c>
      <c r="X87" s="69" t="n">
        <v>43812</v>
      </c>
      <c r="Y87" s="56" t="n">
        <v>255</v>
      </c>
      <c r="Z87" s="56" t="n">
        <v>45</v>
      </c>
      <c r="AA87" s="70"/>
      <c r="AB87" s="57"/>
      <c r="AC87" s="57"/>
      <c r="AD87" s="57" t="s">
        <v>74</v>
      </c>
      <c r="AE87" s="57"/>
      <c r="AF87" s="71" t="s">
        <v>367</v>
      </c>
      <c r="AG87" s="75"/>
      <c r="AH87" s="72" t="n">
        <f aca="false">IF(SUMPRODUCT((A$14:A87=A87)*(B$14:B87=B87)*(C$14:C87=C87))&gt;1,0,1)</f>
        <v>1</v>
      </c>
      <c r="AI87" s="15" t="str">
        <f aca="false">IFERROR(VLOOKUP(D87,tipo,1,0),"NO")</f>
        <v>Interventoría</v>
      </c>
      <c r="AJ87" s="15" t="str">
        <f aca="false">IFERROR(VLOOKUP(E87,modal,1,0),"NO")</f>
        <v>Contratación mínima cuantia</v>
      </c>
      <c r="AK87" s="73" t="str">
        <f aca="false">IFERROR(VLOOKUP(F87,Tipo!$C$12:$C$27,1,0),"NO")</f>
        <v>NO</v>
      </c>
      <c r="AL87" s="15" t="str">
        <f aca="false">IFERROR(VLOOKUP(H87,afectacion,1,0),"NO")</f>
        <v>Inversión</v>
      </c>
      <c r="AM87" s="15" t="n">
        <f aca="false">IFERROR(VLOOKUP(I87,programa,1,0),"NO")</f>
        <v>11</v>
      </c>
    </row>
    <row r="88" customFormat="false" ht="27" hidden="false" customHeight="true" outlineLevel="0" collapsed="false">
      <c r="A88" s="55" t="s">
        <v>360</v>
      </c>
      <c r="B88" s="56" t="n">
        <v>2019</v>
      </c>
      <c r="C88" s="57" t="s">
        <v>361</v>
      </c>
      <c r="D88" s="57" t="s">
        <v>362</v>
      </c>
      <c r="E88" s="57" t="s">
        <v>363</v>
      </c>
      <c r="F88" s="58" t="s">
        <v>364</v>
      </c>
      <c r="G88" s="57" t="s">
        <v>365</v>
      </c>
      <c r="H88" s="59" t="s">
        <v>70</v>
      </c>
      <c r="I88" s="60" t="n">
        <v>11</v>
      </c>
      <c r="J88" s="61" t="s">
        <v>105</v>
      </c>
      <c r="K88" s="61" t="s">
        <v>106</v>
      </c>
      <c r="L88" s="62" t="n">
        <v>1353</v>
      </c>
      <c r="M88" s="63" t="n">
        <v>52557243</v>
      </c>
      <c r="N88" s="57" t="s">
        <v>366</v>
      </c>
      <c r="O88" s="64" t="n">
        <v>16800000</v>
      </c>
      <c r="P88" s="64" t="n">
        <v>1</v>
      </c>
      <c r="Q88" s="64" t="n">
        <v>-16800000</v>
      </c>
      <c r="R88" s="65"/>
      <c r="S88" s="66"/>
      <c r="T88" s="67" t="n">
        <v>0</v>
      </c>
      <c r="U88" s="68" t="n">
        <v>0</v>
      </c>
      <c r="V88" s="69" t="n">
        <v>43509</v>
      </c>
      <c r="W88" s="69" t="n">
        <v>43511</v>
      </c>
      <c r="X88" s="69" t="n">
        <v>43812</v>
      </c>
      <c r="Y88" s="56" t="n">
        <v>255</v>
      </c>
      <c r="Z88" s="56" t="n">
        <v>45</v>
      </c>
      <c r="AA88" s="70"/>
      <c r="AB88" s="57"/>
      <c r="AC88" s="57"/>
      <c r="AD88" s="57" t="s">
        <v>74</v>
      </c>
      <c r="AE88" s="57"/>
      <c r="AF88" s="71" t="s">
        <v>367</v>
      </c>
      <c r="AG88" s="75"/>
      <c r="AH88" s="72" t="n">
        <f aca="false">IF(SUMPRODUCT((A$14:A88=A88)*(B$14:B88=B88)*(C$14:C88=C88))&gt;1,0,1)</f>
        <v>0</v>
      </c>
      <c r="AI88" s="15" t="str">
        <f aca="false">IFERROR(VLOOKUP(D88,tipo,1,0),"NO")</f>
        <v>Interventoría</v>
      </c>
      <c r="AJ88" s="15" t="str">
        <f aca="false">IFERROR(VLOOKUP(E88,modal,1,0),"NO")</f>
        <v>Contratación mínima cuantia</v>
      </c>
      <c r="AK88" s="73" t="str">
        <f aca="false">IFERROR(VLOOKUP(F88,Tipo!$C$12:$C$27,1,0),"NO")</f>
        <v>NO</v>
      </c>
      <c r="AL88" s="15" t="str">
        <f aca="false">IFERROR(VLOOKUP(H88,afectacion,1,0),"NO")</f>
        <v>Inversión</v>
      </c>
      <c r="AM88" s="15" t="n">
        <f aca="false">IFERROR(VLOOKUP(I88,programa,1,0),"NO")</f>
        <v>11</v>
      </c>
    </row>
    <row r="89" customFormat="false" ht="27" hidden="false" customHeight="true" outlineLevel="0" collapsed="false">
      <c r="A89" s="55" t="s">
        <v>360</v>
      </c>
      <c r="B89" s="56" t="n">
        <v>2019</v>
      </c>
      <c r="C89" s="57" t="s">
        <v>361</v>
      </c>
      <c r="D89" s="57" t="s">
        <v>362</v>
      </c>
      <c r="E89" s="57" t="s">
        <v>363</v>
      </c>
      <c r="F89" s="58" t="s">
        <v>364</v>
      </c>
      <c r="G89" s="57" t="s">
        <v>365</v>
      </c>
      <c r="H89" s="59" t="s">
        <v>70</v>
      </c>
      <c r="I89" s="60" t="n">
        <v>11</v>
      </c>
      <c r="J89" s="61" t="s">
        <v>105</v>
      </c>
      <c r="K89" s="61" t="s">
        <v>106</v>
      </c>
      <c r="L89" s="62" t="n">
        <v>1353</v>
      </c>
      <c r="M89" s="63" t="n">
        <v>52557243</v>
      </c>
      <c r="N89" s="57" t="s">
        <v>366</v>
      </c>
      <c r="O89" s="64" t="n">
        <v>16800000</v>
      </c>
      <c r="P89" s="64"/>
      <c r="Q89" s="64" t="n">
        <v>0</v>
      </c>
      <c r="R89" s="65"/>
      <c r="S89" s="66"/>
      <c r="T89" s="67" t="n">
        <v>16800000</v>
      </c>
      <c r="U89" s="68" t="n">
        <v>12600000</v>
      </c>
      <c r="V89" s="69" t="n">
        <v>43509</v>
      </c>
      <c r="W89" s="69" t="n">
        <v>43511</v>
      </c>
      <c r="X89" s="69" t="n">
        <v>43812</v>
      </c>
      <c r="Y89" s="56" t="n">
        <v>255</v>
      </c>
      <c r="Z89" s="56" t="n">
        <v>45</v>
      </c>
      <c r="AA89" s="70"/>
      <c r="AB89" s="57"/>
      <c r="AC89" s="57"/>
      <c r="AD89" s="57" t="s">
        <v>74</v>
      </c>
      <c r="AE89" s="57"/>
      <c r="AF89" s="71" t="n">
        <v>0.75</v>
      </c>
      <c r="AG89" s="75"/>
      <c r="AH89" s="72" t="n">
        <f aca="false">IF(SUMPRODUCT((A$14:A89=A89)*(B$14:B89=B89)*(C$14:C89=C89))&gt;1,0,1)</f>
        <v>0</v>
      </c>
      <c r="AI89" s="15" t="str">
        <f aca="false">IFERROR(VLOOKUP(D89,tipo,1,0),"NO")</f>
        <v>Interventoría</v>
      </c>
      <c r="AJ89" s="15" t="str">
        <f aca="false">IFERROR(VLOOKUP(E89,modal,1,0),"NO")</f>
        <v>Contratación mínima cuantia</v>
      </c>
      <c r="AK89" s="73" t="str">
        <f aca="false">IFERROR(VLOOKUP(F89,Tipo!$C$12:$C$27,1,0),"NO")</f>
        <v>NO</v>
      </c>
      <c r="AL89" s="15" t="str">
        <f aca="false">IFERROR(VLOOKUP(H89,afectacion,1,0),"NO")</f>
        <v>Inversión</v>
      </c>
      <c r="AM89" s="15" t="n">
        <f aca="false">IFERROR(VLOOKUP(I89,programa,1,0),"NO")</f>
        <v>11</v>
      </c>
    </row>
    <row r="90" customFormat="false" ht="27" hidden="false" customHeight="true" outlineLevel="0" collapsed="false">
      <c r="A90" s="55" t="s">
        <v>368</v>
      </c>
      <c r="B90" s="56" t="n">
        <v>2019</v>
      </c>
      <c r="C90" s="57" t="s">
        <v>369</v>
      </c>
      <c r="D90" s="57" t="s">
        <v>66</v>
      </c>
      <c r="E90" s="57" t="s">
        <v>67</v>
      </c>
      <c r="F90" s="58" t="s">
        <v>68</v>
      </c>
      <c r="G90" s="57" t="s">
        <v>370</v>
      </c>
      <c r="H90" s="59" t="s">
        <v>70</v>
      </c>
      <c r="I90" s="60" t="n">
        <v>11</v>
      </c>
      <c r="J90" s="61" t="s">
        <v>105</v>
      </c>
      <c r="K90" s="61" t="s">
        <v>106</v>
      </c>
      <c r="L90" s="62" t="n">
        <v>1353</v>
      </c>
      <c r="M90" s="63" t="n">
        <v>1049622527</v>
      </c>
      <c r="N90" s="57" t="s">
        <v>371</v>
      </c>
      <c r="O90" s="64" t="n">
        <v>57739000</v>
      </c>
      <c r="P90" s="64" t="n">
        <v>1</v>
      </c>
      <c r="Q90" s="64" t="n">
        <v>-57739000</v>
      </c>
      <c r="R90" s="65"/>
      <c r="S90" s="66"/>
      <c r="T90" s="67" t="n">
        <v>0</v>
      </c>
      <c r="U90" s="68" t="n">
        <v>0</v>
      </c>
      <c r="V90" s="69" t="n">
        <v>43521</v>
      </c>
      <c r="W90" s="69" t="n">
        <v>43523</v>
      </c>
      <c r="X90" s="69" t="n">
        <v>43868</v>
      </c>
      <c r="Y90" s="56" t="n">
        <v>330</v>
      </c>
      <c r="Z90" s="56"/>
      <c r="AA90" s="70"/>
      <c r="AB90" s="57"/>
      <c r="AC90" s="57" t="s">
        <v>74</v>
      </c>
      <c r="AD90" s="57"/>
      <c r="AE90" s="57"/>
      <c r="AF90" s="71" t="s">
        <v>367</v>
      </c>
      <c r="AG90" s="75"/>
      <c r="AH90" s="72" t="n">
        <f aca="false">IF(SUMPRODUCT((A$14:A90=A90)*(B$14:B90=B90)*(C$14:C90=C90))&gt;1,0,1)</f>
        <v>1</v>
      </c>
      <c r="AI90" s="15" t="str">
        <f aca="false">IFERROR(VLOOKUP(D90,tipo,1,0),"NO")</f>
        <v>Contratos de prestación de servicios profesionales y de apoyo a la gestión</v>
      </c>
      <c r="AJ90" s="15" t="str">
        <f aca="false">IFERROR(VLOOKUP(E90,modal,1,0),"NO")</f>
        <v>Contratación directa</v>
      </c>
      <c r="AK90" s="73" t="str">
        <f aca="false">IFERROR(VLOOKUP(F90,Tipo!$C$12:$C$27,1,0),"NO")</f>
        <v>Prestación de servicios profesionales y de apoyo a la gestión, o para la ejecución de trabajos artísticos que sólo puedan encomendarse a determinadas personas naturales;</v>
      </c>
      <c r="AL90" s="15" t="str">
        <f aca="false">IFERROR(VLOOKUP(H90,afectacion,1,0),"NO")</f>
        <v>Inversión</v>
      </c>
      <c r="AM90" s="15" t="n">
        <f aca="false">IFERROR(VLOOKUP(I90,programa,1,0),"NO")</f>
        <v>11</v>
      </c>
    </row>
    <row r="91" customFormat="false" ht="27" hidden="false" customHeight="true" outlineLevel="0" collapsed="false">
      <c r="A91" s="55" t="s">
        <v>368</v>
      </c>
      <c r="B91" s="56" t="n">
        <v>2019</v>
      </c>
      <c r="C91" s="57" t="s">
        <v>369</v>
      </c>
      <c r="D91" s="57" t="s">
        <v>66</v>
      </c>
      <c r="E91" s="57" t="s">
        <v>67</v>
      </c>
      <c r="F91" s="58" t="s">
        <v>68</v>
      </c>
      <c r="G91" s="57" t="s">
        <v>372</v>
      </c>
      <c r="H91" s="59" t="s">
        <v>70</v>
      </c>
      <c r="I91" s="60" t="n">
        <v>11</v>
      </c>
      <c r="J91" s="61" t="s">
        <v>105</v>
      </c>
      <c r="K91" s="61" t="s">
        <v>106</v>
      </c>
      <c r="L91" s="62" t="n">
        <v>1353</v>
      </c>
      <c r="M91" s="63" t="n">
        <v>1049622527</v>
      </c>
      <c r="N91" s="57" t="s">
        <v>371</v>
      </c>
      <c r="O91" s="64" t="n">
        <v>57739000</v>
      </c>
      <c r="P91" s="64"/>
      <c r="Q91" s="64" t="n">
        <v>0</v>
      </c>
      <c r="R91" s="65"/>
      <c r="S91" s="66"/>
      <c r="T91" s="67" t="n">
        <v>57739000</v>
      </c>
      <c r="U91" s="68" t="n">
        <v>46891067</v>
      </c>
      <c r="V91" s="69" t="n">
        <v>43521</v>
      </c>
      <c r="W91" s="69" t="n">
        <v>43523</v>
      </c>
      <c r="X91" s="69" t="n">
        <v>43868</v>
      </c>
      <c r="Y91" s="56" t="n">
        <v>330</v>
      </c>
      <c r="Z91" s="56"/>
      <c r="AA91" s="70"/>
      <c r="AB91" s="57"/>
      <c r="AC91" s="57" t="s">
        <v>74</v>
      </c>
      <c r="AD91" s="57"/>
      <c r="AE91" s="57"/>
      <c r="AF91" s="71" t="n">
        <v>0.812121217894318</v>
      </c>
      <c r="AG91" s="75"/>
      <c r="AH91" s="72" t="n">
        <f aca="false">IF(SUMPRODUCT((A$14:A91=A91)*(B$14:B91=B91)*(C$14:C91=C91))&gt;1,0,1)</f>
        <v>0</v>
      </c>
      <c r="AI91" s="15" t="str">
        <f aca="false">IFERROR(VLOOKUP(D91,tipo,1,0),"NO")</f>
        <v>Contratos de prestación de servicios profesionales y de apoyo a la gestión</v>
      </c>
      <c r="AJ91" s="15" t="str">
        <f aca="false">IFERROR(VLOOKUP(E91,modal,1,0),"NO")</f>
        <v>Contratación directa</v>
      </c>
      <c r="AK91" s="73" t="str">
        <f aca="false">IFERROR(VLOOKUP(F91,Tipo!$C$12:$C$27,1,0),"NO")</f>
        <v>Prestación de servicios profesionales y de apoyo a la gestión, o para la ejecución de trabajos artísticos que sólo puedan encomendarse a determinadas personas naturales;</v>
      </c>
      <c r="AL91" s="15" t="str">
        <f aca="false">IFERROR(VLOOKUP(H91,afectacion,1,0),"NO")</f>
        <v>Inversión</v>
      </c>
      <c r="AM91" s="15" t="n">
        <f aca="false">IFERROR(VLOOKUP(I91,programa,1,0),"NO")</f>
        <v>11</v>
      </c>
    </row>
    <row r="92" customFormat="false" ht="27" hidden="false" customHeight="true" outlineLevel="0" collapsed="false">
      <c r="A92" s="55" t="s">
        <v>368</v>
      </c>
      <c r="B92" s="56" t="n">
        <v>2019</v>
      </c>
      <c r="C92" s="57" t="s">
        <v>369</v>
      </c>
      <c r="D92" s="57" t="s">
        <v>66</v>
      </c>
      <c r="E92" s="57" t="s">
        <v>67</v>
      </c>
      <c r="F92" s="58" t="s">
        <v>68</v>
      </c>
      <c r="G92" s="57" t="s">
        <v>373</v>
      </c>
      <c r="H92" s="59" t="s">
        <v>70</v>
      </c>
      <c r="I92" s="60" t="n">
        <v>45</v>
      </c>
      <c r="J92" s="61" t="s">
        <v>71</v>
      </c>
      <c r="K92" s="61" t="s">
        <v>72</v>
      </c>
      <c r="L92" s="62" t="n">
        <v>1375</v>
      </c>
      <c r="M92" s="63" t="n">
        <v>1049622527</v>
      </c>
      <c r="N92" s="57" t="s">
        <v>371</v>
      </c>
      <c r="O92" s="64" t="n">
        <v>57739000</v>
      </c>
      <c r="P92" s="64" t="n">
        <v>1</v>
      </c>
      <c r="Q92" s="64" t="n">
        <v>-57739000</v>
      </c>
      <c r="R92" s="65"/>
      <c r="S92" s="66"/>
      <c r="T92" s="67" t="n">
        <v>0</v>
      </c>
      <c r="U92" s="68" t="n">
        <v>0</v>
      </c>
      <c r="V92" s="69" t="n">
        <v>43521</v>
      </c>
      <c r="W92" s="69" t="n">
        <v>43523</v>
      </c>
      <c r="X92" s="69" t="n">
        <v>43868</v>
      </c>
      <c r="Y92" s="56" t="n">
        <v>330</v>
      </c>
      <c r="Z92" s="56"/>
      <c r="AA92" s="70"/>
      <c r="AB92" s="57"/>
      <c r="AC92" s="57" t="s">
        <v>74</v>
      </c>
      <c r="AD92" s="57"/>
      <c r="AE92" s="57"/>
      <c r="AF92" s="71" t="s">
        <v>367</v>
      </c>
      <c r="AG92" s="75"/>
      <c r="AH92" s="72" t="n">
        <f aca="false">IF(SUMPRODUCT((A$14:A92=A92)*(B$14:B92=B92)*(C$14:C92=C92))&gt;1,0,1)</f>
        <v>0</v>
      </c>
      <c r="AI92" s="15" t="str">
        <f aca="false">IFERROR(VLOOKUP(D92,tipo,1,0),"NO")</f>
        <v>Contratos de prestación de servicios profesionales y de apoyo a la gestión</v>
      </c>
      <c r="AJ92" s="15" t="str">
        <f aca="false">IFERROR(VLOOKUP(E92,modal,1,0),"NO")</f>
        <v>Contratación directa</v>
      </c>
      <c r="AK92" s="73" t="str">
        <f aca="false">IFERROR(VLOOKUP(F92,Tipo!$C$12:$C$27,1,0),"NO")</f>
        <v>Prestación de servicios profesionales y de apoyo a la gestión, o para la ejecución de trabajos artísticos que sólo puedan encomendarse a determinadas personas naturales;</v>
      </c>
      <c r="AL92" s="15" t="str">
        <f aca="false">IFERROR(VLOOKUP(H92,afectacion,1,0),"NO")</f>
        <v>Inversión</v>
      </c>
      <c r="AM92" s="15" t="n">
        <f aca="false">IFERROR(VLOOKUP(I92,programa,1,0),"NO")</f>
        <v>45</v>
      </c>
    </row>
    <row r="93" customFormat="false" ht="27" hidden="false" customHeight="true" outlineLevel="0" collapsed="false">
      <c r="A93" s="55" t="s">
        <v>374</v>
      </c>
      <c r="B93" s="56" t="n">
        <v>2019</v>
      </c>
      <c r="C93" s="57" t="s">
        <v>375</v>
      </c>
      <c r="D93" s="57" t="s">
        <v>66</v>
      </c>
      <c r="E93" s="57" t="s">
        <v>67</v>
      </c>
      <c r="F93" s="58" t="s">
        <v>68</v>
      </c>
      <c r="G93" s="57" t="s">
        <v>376</v>
      </c>
      <c r="H93" s="59" t="s">
        <v>70</v>
      </c>
      <c r="I93" s="60" t="n">
        <v>45</v>
      </c>
      <c r="J93" s="61" t="s">
        <v>71</v>
      </c>
      <c r="K93" s="61" t="s">
        <v>72</v>
      </c>
      <c r="L93" s="62" t="n">
        <v>1375</v>
      </c>
      <c r="M93" s="63" t="n">
        <v>52662125</v>
      </c>
      <c r="N93" s="57" t="s">
        <v>377</v>
      </c>
      <c r="O93" s="64" t="n">
        <v>28875000</v>
      </c>
      <c r="P93" s="64"/>
      <c r="Q93" s="64" t="n">
        <v>0</v>
      </c>
      <c r="R93" s="65"/>
      <c r="S93" s="66"/>
      <c r="T93" s="67" t="n">
        <v>28875000</v>
      </c>
      <c r="U93" s="68" t="n">
        <v>23362500</v>
      </c>
      <c r="V93" s="69" t="n">
        <v>43521</v>
      </c>
      <c r="W93" s="69" t="n">
        <v>43528</v>
      </c>
      <c r="X93" s="69" t="n">
        <v>43869</v>
      </c>
      <c r="Y93" s="56" t="n">
        <v>330</v>
      </c>
      <c r="Z93" s="56"/>
      <c r="AA93" s="70"/>
      <c r="AB93" s="57"/>
      <c r="AC93" s="57" t="s">
        <v>74</v>
      </c>
      <c r="AD93" s="57"/>
      <c r="AE93" s="57"/>
      <c r="AF93" s="71" t="n">
        <v>0.809090909090909</v>
      </c>
      <c r="AG93" s="75"/>
      <c r="AH93" s="72" t="n">
        <f aca="false">IF(SUMPRODUCT((A$14:A93=A93)*(B$14:B93=B93)*(C$14:C93=C93))&gt;1,0,1)</f>
        <v>1</v>
      </c>
      <c r="AI93" s="15" t="str">
        <f aca="false">IFERROR(VLOOKUP(D93,tipo,1,0),"NO")</f>
        <v>Contratos de prestación de servicios profesionales y de apoyo a la gestión</v>
      </c>
      <c r="AJ93" s="15" t="str">
        <f aca="false">IFERROR(VLOOKUP(E93,modal,1,0),"NO")</f>
        <v>Contratación directa</v>
      </c>
      <c r="AK93" s="73" t="str">
        <f aca="false">IFERROR(VLOOKUP(F93,Tipo!$C$12:$C$27,1,0),"NO")</f>
        <v>Prestación de servicios profesionales y de apoyo a la gestión, o para la ejecución de trabajos artísticos que sólo puedan encomendarse a determinadas personas naturales;</v>
      </c>
      <c r="AL93" s="15" t="str">
        <f aca="false">IFERROR(VLOOKUP(H93,afectacion,1,0),"NO")</f>
        <v>Inversión</v>
      </c>
      <c r="AM93" s="15" t="n">
        <f aca="false">IFERROR(VLOOKUP(I93,programa,1,0),"NO")</f>
        <v>45</v>
      </c>
    </row>
    <row r="94" customFormat="false" ht="27" hidden="false" customHeight="true" outlineLevel="0" collapsed="false">
      <c r="A94" s="55" t="s">
        <v>378</v>
      </c>
      <c r="B94" s="56" t="n">
        <v>2019</v>
      </c>
      <c r="C94" s="57" t="s">
        <v>379</v>
      </c>
      <c r="D94" s="57" t="s">
        <v>362</v>
      </c>
      <c r="E94" s="57" t="s">
        <v>380</v>
      </c>
      <c r="F94" s="58" t="s">
        <v>364</v>
      </c>
      <c r="G94" s="57" t="s">
        <v>381</v>
      </c>
      <c r="H94" s="59" t="s">
        <v>70</v>
      </c>
      <c r="I94" s="60" t="n">
        <v>4</v>
      </c>
      <c r="J94" s="61" t="s">
        <v>382</v>
      </c>
      <c r="K94" s="61" t="s">
        <v>106</v>
      </c>
      <c r="L94" s="62" t="n">
        <v>1340</v>
      </c>
      <c r="M94" s="63" t="s">
        <v>383</v>
      </c>
      <c r="N94" s="57" t="s">
        <v>384</v>
      </c>
      <c r="O94" s="64" t="n">
        <v>69982095</v>
      </c>
      <c r="P94" s="64"/>
      <c r="Q94" s="64" t="n">
        <v>0</v>
      </c>
      <c r="R94" s="65" t="n">
        <v>2</v>
      </c>
      <c r="S94" s="66" t="n">
        <v>83978514</v>
      </c>
      <c r="T94" s="67" t="n">
        <v>153960609</v>
      </c>
      <c r="U94" s="68" t="n">
        <v>66716056</v>
      </c>
      <c r="V94" s="69" t="n">
        <v>43518</v>
      </c>
      <c r="W94" s="69" t="n">
        <v>43543</v>
      </c>
      <c r="X94" s="69" t="n">
        <v>43807</v>
      </c>
      <c r="Y94" s="56" t="n">
        <v>150</v>
      </c>
      <c r="Z94" s="56" t="n">
        <v>180</v>
      </c>
      <c r="AA94" s="70"/>
      <c r="AB94" s="57"/>
      <c r="AC94" s="57"/>
      <c r="AD94" s="57" t="s">
        <v>74</v>
      </c>
      <c r="AE94" s="57"/>
      <c r="AF94" s="71" t="n">
        <v>0.433331982987934</v>
      </c>
      <c r="AG94" s="75"/>
      <c r="AH94" s="72" t="n">
        <f aca="false">IF(SUMPRODUCT((A$14:A94=A94)*(B$14:B94=B94)*(C$14:C94=C94))&gt;1,0,1)</f>
        <v>1</v>
      </c>
      <c r="AI94" s="15" t="str">
        <f aca="false">IFERROR(VLOOKUP(D94,tipo,1,0),"NO")</f>
        <v>Interventoría</v>
      </c>
      <c r="AJ94" s="15" t="str">
        <f aca="false">IFERROR(VLOOKUP(E94,modal,1,0),"NO")</f>
        <v>Concurso de méritos</v>
      </c>
      <c r="AK94" s="73" t="str">
        <f aca="false">IFERROR(VLOOKUP(F94,Tipo!$C$12:$C$27,1,0),"NO")</f>
        <v>NO</v>
      </c>
      <c r="AL94" s="15" t="str">
        <f aca="false">IFERROR(VLOOKUP(H94,afectacion,1,0),"NO")</f>
        <v>Inversión</v>
      </c>
      <c r="AM94" s="15" t="n">
        <f aca="false">IFERROR(VLOOKUP(I94,programa,1,0),"NO")</f>
        <v>4</v>
      </c>
    </row>
    <row r="95" customFormat="false" ht="27" hidden="false" customHeight="true" outlineLevel="0" collapsed="false">
      <c r="A95" s="55" t="s">
        <v>385</v>
      </c>
      <c r="B95" s="56" t="n">
        <v>2019</v>
      </c>
      <c r="C95" s="57" t="s">
        <v>386</v>
      </c>
      <c r="D95" s="57" t="s">
        <v>387</v>
      </c>
      <c r="E95" s="57" t="s">
        <v>363</v>
      </c>
      <c r="F95" s="58" t="s">
        <v>364</v>
      </c>
      <c r="G95" s="57" t="s">
        <v>388</v>
      </c>
      <c r="H95" s="59" t="s">
        <v>70</v>
      </c>
      <c r="I95" s="60" t="n">
        <v>45</v>
      </c>
      <c r="J95" s="61" t="s">
        <v>71</v>
      </c>
      <c r="K95" s="61" t="s">
        <v>72</v>
      </c>
      <c r="L95" s="62" t="n">
        <v>1377</v>
      </c>
      <c r="M95" s="63" t="s">
        <v>389</v>
      </c>
      <c r="N95" s="57" t="s">
        <v>390</v>
      </c>
      <c r="O95" s="64" t="n">
        <v>13701780</v>
      </c>
      <c r="P95" s="64"/>
      <c r="Q95" s="64" t="n">
        <v>0</v>
      </c>
      <c r="R95" s="65"/>
      <c r="S95" s="66"/>
      <c r="T95" s="67" t="n">
        <v>13701780</v>
      </c>
      <c r="U95" s="68" t="n">
        <v>13701780</v>
      </c>
      <c r="V95" s="69" t="n">
        <v>43545</v>
      </c>
      <c r="W95" s="69" t="n">
        <v>43553</v>
      </c>
      <c r="X95" s="69" t="n">
        <v>43613</v>
      </c>
      <c r="Y95" s="56" t="n">
        <v>60</v>
      </c>
      <c r="Z95" s="56"/>
      <c r="AA95" s="70"/>
      <c r="AB95" s="57"/>
      <c r="AC95" s="57"/>
      <c r="AD95" s="57" t="s">
        <v>74</v>
      </c>
      <c r="AE95" s="57"/>
      <c r="AF95" s="71" t="n">
        <v>1</v>
      </c>
      <c r="AG95" s="75"/>
      <c r="AH95" s="72" t="n">
        <f aca="false">IF(SUMPRODUCT((A$14:A95=A95)*(B$14:B95=B95)*(C$14:C95=C95))&gt;1,0,1)</f>
        <v>1</v>
      </c>
      <c r="AI95" s="15" t="str">
        <f aca="false">IFERROR(VLOOKUP(D95,tipo,1,0),"NO")</f>
        <v>Contratos de prestación de servicios</v>
      </c>
      <c r="AJ95" s="15" t="str">
        <f aca="false">IFERROR(VLOOKUP(E95,modal,1,0),"NO")</f>
        <v>Contratación mínima cuantia</v>
      </c>
      <c r="AK95" s="73" t="str">
        <f aca="false">IFERROR(VLOOKUP(F95,Tipo!$C$12:$C$27,1,0),"NO")</f>
        <v>NO</v>
      </c>
      <c r="AL95" s="15" t="str">
        <f aca="false">IFERROR(VLOOKUP(H95,afectacion,1,0),"NO")</f>
        <v>Inversión</v>
      </c>
      <c r="AM95" s="15" t="n">
        <f aca="false">IFERROR(VLOOKUP(I95,programa,1,0),"NO")</f>
        <v>45</v>
      </c>
    </row>
    <row r="96" customFormat="false" ht="27" hidden="false" customHeight="true" outlineLevel="0" collapsed="false">
      <c r="A96" s="55" t="s">
        <v>391</v>
      </c>
      <c r="B96" s="56" t="n">
        <v>2019</v>
      </c>
      <c r="C96" s="57" t="s">
        <v>392</v>
      </c>
      <c r="D96" s="57" t="s">
        <v>393</v>
      </c>
      <c r="E96" s="57" t="s">
        <v>363</v>
      </c>
      <c r="F96" s="58" t="s">
        <v>364</v>
      </c>
      <c r="G96" s="57" t="s">
        <v>394</v>
      </c>
      <c r="H96" s="59" t="s">
        <v>70</v>
      </c>
      <c r="I96" s="60" t="n">
        <v>45</v>
      </c>
      <c r="J96" s="61" t="s">
        <v>71</v>
      </c>
      <c r="K96" s="61" t="s">
        <v>72</v>
      </c>
      <c r="L96" s="62" t="n">
        <v>1375</v>
      </c>
      <c r="M96" s="63" t="s">
        <v>395</v>
      </c>
      <c r="N96" s="57" t="s">
        <v>396</v>
      </c>
      <c r="O96" s="64" t="n">
        <v>10575148</v>
      </c>
      <c r="P96" s="64"/>
      <c r="Q96" s="64" t="n">
        <v>0</v>
      </c>
      <c r="R96" s="65"/>
      <c r="S96" s="66"/>
      <c r="T96" s="67" t="n">
        <v>10575148</v>
      </c>
      <c r="U96" s="68" t="n">
        <v>10575148</v>
      </c>
      <c r="V96" s="69" t="n">
        <v>43525</v>
      </c>
      <c r="W96" s="69" t="n">
        <v>43536</v>
      </c>
      <c r="X96" s="69" t="n">
        <v>43627</v>
      </c>
      <c r="Y96" s="56" t="n">
        <v>90</v>
      </c>
      <c r="Z96" s="56"/>
      <c r="AA96" s="70"/>
      <c r="AB96" s="57"/>
      <c r="AC96" s="57"/>
      <c r="AD96" s="57" t="s">
        <v>74</v>
      </c>
      <c r="AE96" s="57"/>
      <c r="AF96" s="71" t="n">
        <v>1</v>
      </c>
      <c r="AG96" s="75"/>
      <c r="AH96" s="72" t="n">
        <f aca="false">IF(SUMPRODUCT((A$14:A96=A96)*(B$14:B96=B96)*(C$14:C96=C96))&gt;1,0,1)</f>
        <v>1</v>
      </c>
      <c r="AI96" s="15" t="str">
        <f aca="false">IFERROR(VLOOKUP(D96,tipo,1,0),"NO")</f>
        <v>Compraventa de bienes muebles</v>
      </c>
      <c r="AJ96" s="15" t="str">
        <f aca="false">IFERROR(VLOOKUP(E96,modal,1,0),"NO")</f>
        <v>Contratación mínima cuantia</v>
      </c>
      <c r="AK96" s="73" t="str">
        <f aca="false">IFERROR(VLOOKUP(F96,Tipo!$C$12:$C$27,1,0),"NO")</f>
        <v>NO</v>
      </c>
      <c r="AL96" s="15" t="str">
        <f aca="false">IFERROR(VLOOKUP(H96,afectacion,1,0),"NO")</f>
        <v>Inversión</v>
      </c>
      <c r="AM96" s="15" t="n">
        <f aca="false">IFERROR(VLOOKUP(I96,programa,1,0),"NO")</f>
        <v>45</v>
      </c>
    </row>
    <row r="97" customFormat="false" ht="27" hidden="false" customHeight="true" outlineLevel="0" collapsed="false">
      <c r="A97" s="55" t="s">
        <v>397</v>
      </c>
      <c r="B97" s="56" t="n">
        <v>2019</v>
      </c>
      <c r="C97" s="57" t="s">
        <v>398</v>
      </c>
      <c r="D97" s="57" t="s">
        <v>393</v>
      </c>
      <c r="E97" s="57" t="s">
        <v>363</v>
      </c>
      <c r="F97" s="58" t="s">
        <v>364</v>
      </c>
      <c r="G97" s="57" t="s">
        <v>399</v>
      </c>
      <c r="H97" s="59" t="s">
        <v>400</v>
      </c>
      <c r="I97" s="60"/>
      <c r="J97" s="61" t="s">
        <v>401</v>
      </c>
      <c r="K97" s="61" t="s">
        <v>401</v>
      </c>
      <c r="L97" s="62"/>
      <c r="M97" s="63" t="s">
        <v>402</v>
      </c>
      <c r="N97" s="57" t="s">
        <v>403</v>
      </c>
      <c r="O97" s="64" t="n">
        <v>7000000</v>
      </c>
      <c r="P97" s="64"/>
      <c r="Q97" s="64" t="n">
        <v>0</v>
      </c>
      <c r="R97" s="65"/>
      <c r="S97" s="66"/>
      <c r="T97" s="67" t="n">
        <v>7000000</v>
      </c>
      <c r="U97" s="68" t="n">
        <v>7000000</v>
      </c>
      <c r="V97" s="69" t="n">
        <v>43545</v>
      </c>
      <c r="W97" s="69" t="n">
        <v>43553</v>
      </c>
      <c r="X97" s="69" t="n">
        <v>43613</v>
      </c>
      <c r="Y97" s="56" t="n">
        <v>60</v>
      </c>
      <c r="Z97" s="56"/>
      <c r="AA97" s="70"/>
      <c r="AB97" s="57"/>
      <c r="AC97" s="57"/>
      <c r="AD97" s="57" t="s">
        <v>74</v>
      </c>
      <c r="AE97" s="57"/>
      <c r="AF97" s="71" t="n">
        <v>1</v>
      </c>
      <c r="AG97" s="75"/>
      <c r="AH97" s="72" t="n">
        <f aca="false">IF(SUMPRODUCT((A$14:A97=A97)*(B$14:B97=B97)*(C$14:C97=C97))&gt;1,0,1)</f>
        <v>1</v>
      </c>
      <c r="AI97" s="15" t="str">
        <f aca="false">IFERROR(VLOOKUP(D97,tipo,1,0),"NO")</f>
        <v>Compraventa de bienes muebles</v>
      </c>
      <c r="AJ97" s="15" t="str">
        <f aca="false">IFERROR(VLOOKUP(E97,modal,1,0),"NO")</f>
        <v>Contratación mínima cuantia</v>
      </c>
      <c r="AK97" s="73" t="str">
        <f aca="false">IFERROR(VLOOKUP(F97,Tipo!$C$12:$C$27,1,0),"NO")</f>
        <v>NO</v>
      </c>
      <c r="AL97" s="15" t="str">
        <f aca="false">IFERROR(VLOOKUP(H97,afectacion,1,0),"NO")</f>
        <v>Funcionamiento</v>
      </c>
      <c r="AM97" s="15" t="str">
        <f aca="false">IFERROR(VLOOKUP(I97,programa,1,0),"NO")</f>
        <v>NO</v>
      </c>
    </row>
    <row r="98" customFormat="false" ht="27" hidden="false" customHeight="true" outlineLevel="0" collapsed="false">
      <c r="A98" s="55" t="s">
        <v>404</v>
      </c>
      <c r="B98" s="56" t="n">
        <v>2019</v>
      </c>
      <c r="C98" s="57" t="s">
        <v>405</v>
      </c>
      <c r="D98" s="57" t="s">
        <v>387</v>
      </c>
      <c r="E98" s="57" t="s">
        <v>406</v>
      </c>
      <c r="F98" s="58" t="s">
        <v>407</v>
      </c>
      <c r="G98" s="57" t="s">
        <v>408</v>
      </c>
      <c r="H98" s="59" t="s">
        <v>400</v>
      </c>
      <c r="I98" s="60"/>
      <c r="J98" s="61" t="s">
        <v>401</v>
      </c>
      <c r="K98" s="61" t="s">
        <v>401</v>
      </c>
      <c r="L98" s="62"/>
      <c r="M98" s="63" t="s">
        <v>409</v>
      </c>
      <c r="N98" s="57" t="s">
        <v>410</v>
      </c>
      <c r="O98" s="64" t="n">
        <v>68354904</v>
      </c>
      <c r="P98" s="64" t="n">
        <v>1</v>
      </c>
      <c r="Q98" s="64" t="n">
        <v>-112069</v>
      </c>
      <c r="R98" s="65" t="n">
        <v>1</v>
      </c>
      <c r="S98" s="66" t="n">
        <v>34177452</v>
      </c>
      <c r="T98" s="67" t="n">
        <v>102420287</v>
      </c>
      <c r="U98" s="68" t="n">
        <v>102420287</v>
      </c>
      <c r="V98" s="69" t="n">
        <v>43553</v>
      </c>
      <c r="W98" s="69" t="n">
        <v>43558</v>
      </c>
      <c r="X98" s="69" t="n">
        <v>43740</v>
      </c>
      <c r="Y98" s="56" t="n">
        <v>120</v>
      </c>
      <c r="Z98" s="56" t="n">
        <v>60</v>
      </c>
      <c r="AA98" s="70"/>
      <c r="AB98" s="57"/>
      <c r="AC98" s="57"/>
      <c r="AD98" s="57"/>
      <c r="AE98" s="57" t="s">
        <v>74</v>
      </c>
      <c r="AF98" s="71" t="n">
        <v>1</v>
      </c>
      <c r="AG98" s="75"/>
      <c r="AH98" s="72" t="n">
        <f aca="false">IF(SUMPRODUCT((A$14:A98=A98)*(B$14:B98=B98)*(C$14:C98=C98))&gt;1,0,1)</f>
        <v>1</v>
      </c>
      <c r="AI98" s="15" t="str">
        <f aca="false">IFERROR(VLOOKUP(D98,tipo,1,0),"NO")</f>
        <v>Contratos de prestación de servicios</v>
      </c>
      <c r="AJ98" s="15" t="str">
        <f aca="false">IFERROR(VLOOKUP(E98,modal,1,0),"NO")</f>
        <v>Selección abreviada</v>
      </c>
      <c r="AK98" s="73" t="str">
        <f aca="false">IFERROR(VLOOKUP(F98,Tipo!$C$12:$C$27,1,0),"NO")</f>
        <v>Selección abreviada por menor cuantía </v>
      </c>
      <c r="AL98" s="15" t="str">
        <f aca="false">IFERROR(VLOOKUP(H98,afectacion,1,0),"NO")</f>
        <v>Funcionamiento</v>
      </c>
      <c r="AM98" s="15" t="str">
        <f aca="false">IFERROR(VLOOKUP(I98,programa,1,0),"NO")</f>
        <v>NO</v>
      </c>
    </row>
    <row r="99" customFormat="false" ht="27" hidden="false" customHeight="true" outlineLevel="0" collapsed="false">
      <c r="A99" s="55" t="s">
        <v>411</v>
      </c>
      <c r="B99" s="56" t="n">
        <v>2019</v>
      </c>
      <c r="C99" s="57" t="s">
        <v>412</v>
      </c>
      <c r="D99" s="57" t="s">
        <v>387</v>
      </c>
      <c r="E99" s="57" t="s">
        <v>406</v>
      </c>
      <c r="F99" s="58" t="s">
        <v>407</v>
      </c>
      <c r="G99" s="57" t="s">
        <v>413</v>
      </c>
      <c r="H99" s="59" t="s">
        <v>70</v>
      </c>
      <c r="I99" s="60" t="n">
        <v>11</v>
      </c>
      <c r="J99" s="61" t="s">
        <v>105</v>
      </c>
      <c r="K99" s="61" t="s">
        <v>106</v>
      </c>
      <c r="L99" s="62" t="n">
        <v>1353</v>
      </c>
      <c r="M99" s="63" t="s">
        <v>414</v>
      </c>
      <c r="N99" s="57" t="s">
        <v>415</v>
      </c>
      <c r="O99" s="64" t="n">
        <v>99009193</v>
      </c>
      <c r="P99" s="64" t="n">
        <v>1</v>
      </c>
      <c r="Q99" s="64" t="n">
        <v>-522947</v>
      </c>
      <c r="R99" s="65"/>
      <c r="S99" s="66"/>
      <c r="T99" s="67" t="n">
        <v>98486246</v>
      </c>
      <c r="U99" s="68" t="n">
        <v>98486246</v>
      </c>
      <c r="V99" s="69" t="n">
        <v>43560</v>
      </c>
      <c r="W99" s="69" t="n">
        <v>43595</v>
      </c>
      <c r="X99" s="69" t="n">
        <v>43625</v>
      </c>
      <c r="Y99" s="56" t="n">
        <v>30</v>
      </c>
      <c r="Z99" s="56"/>
      <c r="AA99" s="70"/>
      <c r="AB99" s="57"/>
      <c r="AC99" s="57"/>
      <c r="AD99" s="57" t="s">
        <v>74</v>
      </c>
      <c r="AE99" s="57"/>
      <c r="AF99" s="71" t="n">
        <v>1</v>
      </c>
      <c r="AG99" s="75"/>
      <c r="AH99" s="72" t="n">
        <f aca="false">IF(SUMPRODUCT((A$14:A99=A99)*(B$14:B99=B99)*(C$14:C99=C99))&gt;1,0,1)</f>
        <v>1</v>
      </c>
      <c r="AI99" s="15" t="str">
        <f aca="false">IFERROR(VLOOKUP(D99,tipo,1,0),"NO")</f>
        <v>Contratos de prestación de servicios</v>
      </c>
      <c r="AJ99" s="15" t="str">
        <f aca="false">IFERROR(VLOOKUP(E99,modal,1,0),"NO")</f>
        <v>Selección abreviada</v>
      </c>
      <c r="AK99" s="73" t="str">
        <f aca="false">IFERROR(VLOOKUP(F99,Tipo!$C$12:$C$27,1,0),"NO")</f>
        <v>Selección abreviada por menor cuantía </v>
      </c>
      <c r="AL99" s="15" t="str">
        <f aca="false">IFERROR(VLOOKUP(H99,afectacion,1,0),"NO")</f>
        <v>Inversión</v>
      </c>
      <c r="AM99" s="15" t="n">
        <f aca="false">IFERROR(VLOOKUP(I99,programa,1,0),"NO")</f>
        <v>11</v>
      </c>
    </row>
    <row r="100" customFormat="false" ht="27" hidden="false" customHeight="true" outlineLevel="0" collapsed="false">
      <c r="A100" s="55" t="s">
        <v>416</v>
      </c>
      <c r="B100" s="56" t="n">
        <v>2019</v>
      </c>
      <c r="C100" s="57" t="s">
        <v>417</v>
      </c>
      <c r="D100" s="57" t="s">
        <v>66</v>
      </c>
      <c r="E100" s="57" t="s">
        <v>67</v>
      </c>
      <c r="F100" s="58" t="s">
        <v>68</v>
      </c>
      <c r="G100" s="57" t="s">
        <v>418</v>
      </c>
      <c r="H100" s="59" t="s">
        <v>70</v>
      </c>
      <c r="I100" s="60" t="n">
        <v>18</v>
      </c>
      <c r="J100" s="61" t="s">
        <v>123</v>
      </c>
      <c r="K100" s="61" t="s">
        <v>124</v>
      </c>
      <c r="L100" s="62" t="n">
        <v>1364</v>
      </c>
      <c r="M100" s="63" t="n">
        <v>1033771313</v>
      </c>
      <c r="N100" s="57" t="s">
        <v>419</v>
      </c>
      <c r="O100" s="64" t="n">
        <v>37800000</v>
      </c>
      <c r="P100" s="64"/>
      <c r="Q100" s="64" t="n">
        <v>0</v>
      </c>
      <c r="R100" s="65" t="n">
        <v>1</v>
      </c>
      <c r="S100" s="66" t="n">
        <v>4200000</v>
      </c>
      <c r="T100" s="67" t="n">
        <v>42000000</v>
      </c>
      <c r="U100" s="68" t="n">
        <v>29400000</v>
      </c>
      <c r="V100" s="69" t="n">
        <v>43567</v>
      </c>
      <c r="W100" s="69" t="n">
        <v>43577</v>
      </c>
      <c r="X100" s="69" t="n">
        <v>43882</v>
      </c>
      <c r="Y100" s="56" t="n">
        <v>270</v>
      </c>
      <c r="Z100" s="56" t="n">
        <v>30</v>
      </c>
      <c r="AA100" s="70"/>
      <c r="AB100" s="57"/>
      <c r="AC100" s="57" t="s">
        <v>74</v>
      </c>
      <c r="AD100" s="57"/>
      <c r="AE100" s="57"/>
      <c r="AF100" s="71" t="n">
        <v>0.7</v>
      </c>
      <c r="AG100" s="75"/>
      <c r="AH100" s="72" t="n">
        <f aca="false">IF(SUMPRODUCT((A$14:A100=A100)*(B$14:B100=B100)*(C$14:C100=C100))&gt;1,0,1)</f>
        <v>1</v>
      </c>
      <c r="AI100" s="15" t="str">
        <f aca="false">IFERROR(VLOOKUP(D100,tipo,1,0),"NO")</f>
        <v>Contratos de prestación de servicios profesionales y de apoyo a la gestión</v>
      </c>
      <c r="AJ100" s="15" t="str">
        <f aca="false">IFERROR(VLOOKUP(E100,modal,1,0),"NO")</f>
        <v>Contratación directa</v>
      </c>
      <c r="AK100" s="73" t="str">
        <f aca="false">IFERROR(VLOOKUP(F100,Tipo!$C$12:$C$27,1,0),"NO")</f>
        <v>Prestación de servicios profesionales y de apoyo a la gestión, o para la ejecución de trabajos artísticos que sólo puedan encomendarse a determinadas personas naturales;</v>
      </c>
      <c r="AL100" s="15" t="str">
        <f aca="false">IFERROR(VLOOKUP(H100,afectacion,1,0),"NO")</f>
        <v>Inversión</v>
      </c>
      <c r="AM100" s="15" t="n">
        <f aca="false">IFERROR(VLOOKUP(I100,programa,1,0),"NO")</f>
        <v>18</v>
      </c>
    </row>
    <row r="101" customFormat="false" ht="27" hidden="false" customHeight="true" outlineLevel="0" collapsed="false">
      <c r="A101" s="55" t="s">
        <v>420</v>
      </c>
      <c r="B101" s="56" t="n">
        <v>2019</v>
      </c>
      <c r="C101" s="57" t="s">
        <v>421</v>
      </c>
      <c r="D101" s="57" t="s">
        <v>422</v>
      </c>
      <c r="E101" s="57" t="s">
        <v>406</v>
      </c>
      <c r="F101" s="58" t="s">
        <v>407</v>
      </c>
      <c r="G101" s="57" t="s">
        <v>423</v>
      </c>
      <c r="H101" s="59" t="s">
        <v>400</v>
      </c>
      <c r="I101" s="60"/>
      <c r="J101" s="61" t="s">
        <v>401</v>
      </c>
      <c r="K101" s="61" t="s">
        <v>401</v>
      </c>
      <c r="L101" s="62"/>
      <c r="M101" s="63" t="n">
        <v>8605246546</v>
      </c>
      <c r="N101" s="57" t="s">
        <v>424</v>
      </c>
      <c r="O101" s="64" t="n">
        <v>104792356</v>
      </c>
      <c r="P101" s="64" t="n">
        <v>1</v>
      </c>
      <c r="Q101" s="64" t="n">
        <v>-104792356</v>
      </c>
      <c r="R101" s="65"/>
      <c r="S101" s="66"/>
      <c r="T101" s="67" t="n">
        <v>0</v>
      </c>
      <c r="U101" s="68" t="n">
        <v>0</v>
      </c>
      <c r="V101" s="69" t="n">
        <v>43567</v>
      </c>
      <c r="W101" s="69" t="n">
        <v>43571</v>
      </c>
      <c r="X101" s="69" t="n">
        <v>43885</v>
      </c>
      <c r="Y101" s="56" t="n">
        <v>315</v>
      </c>
      <c r="Z101" s="56"/>
      <c r="AA101" s="70"/>
      <c r="AB101" s="57"/>
      <c r="AC101" s="57" t="s">
        <v>74</v>
      </c>
      <c r="AD101" s="57"/>
      <c r="AE101" s="57"/>
      <c r="AF101" s="71" t="s">
        <v>367</v>
      </c>
      <c r="AG101" s="75"/>
      <c r="AH101" s="72" t="n">
        <f aca="false">IF(SUMPRODUCT((A$14:A101=A101)*(B$14:B101=B101)*(C$14:C101=C101))&gt;1,0,1)</f>
        <v>1</v>
      </c>
      <c r="AI101" s="15" t="str">
        <f aca="false">IFERROR(VLOOKUP(D101,tipo,1,0),"NO")</f>
        <v>Seguros</v>
      </c>
      <c r="AJ101" s="15" t="str">
        <f aca="false">IFERROR(VLOOKUP(E101,modal,1,0),"NO")</f>
        <v>Selección abreviada</v>
      </c>
      <c r="AK101" s="73" t="str">
        <f aca="false">IFERROR(VLOOKUP(F101,Tipo!$C$12:$C$27,1,0),"NO")</f>
        <v>Selección abreviada por menor cuantía </v>
      </c>
      <c r="AL101" s="15" t="str">
        <f aca="false">IFERROR(VLOOKUP(H101,afectacion,1,0),"NO")</f>
        <v>Funcionamiento</v>
      </c>
      <c r="AM101" s="15" t="str">
        <f aca="false">IFERROR(VLOOKUP(I101,programa,1,0),"NO")</f>
        <v>NO</v>
      </c>
    </row>
    <row r="102" customFormat="false" ht="27" hidden="false" customHeight="true" outlineLevel="0" collapsed="false">
      <c r="A102" s="55" t="s">
        <v>420</v>
      </c>
      <c r="B102" s="56" t="n">
        <v>2019</v>
      </c>
      <c r="C102" s="57" t="s">
        <v>421</v>
      </c>
      <c r="D102" s="57" t="s">
        <v>422</v>
      </c>
      <c r="E102" s="57" t="s">
        <v>406</v>
      </c>
      <c r="F102" s="58" t="s">
        <v>407</v>
      </c>
      <c r="G102" s="57" t="s">
        <v>423</v>
      </c>
      <c r="H102" s="59" t="s">
        <v>400</v>
      </c>
      <c r="I102" s="60"/>
      <c r="J102" s="61" t="s">
        <v>401</v>
      </c>
      <c r="K102" s="61" t="s">
        <v>401</v>
      </c>
      <c r="L102" s="62"/>
      <c r="M102" s="63" t="n">
        <v>8605246546</v>
      </c>
      <c r="N102" s="57" t="s">
        <v>424</v>
      </c>
      <c r="O102" s="64" t="n">
        <v>104636870</v>
      </c>
      <c r="P102" s="64"/>
      <c r="Q102" s="64" t="n">
        <v>0</v>
      </c>
      <c r="R102" s="65"/>
      <c r="S102" s="66"/>
      <c r="T102" s="67" t="n">
        <v>104636870</v>
      </c>
      <c r="U102" s="68" t="n">
        <v>104636870</v>
      </c>
      <c r="V102" s="69" t="n">
        <v>43567</v>
      </c>
      <c r="W102" s="69" t="n">
        <v>43571</v>
      </c>
      <c r="X102" s="69" t="n">
        <v>43885</v>
      </c>
      <c r="Y102" s="56" t="n">
        <v>315</v>
      </c>
      <c r="Z102" s="56"/>
      <c r="AA102" s="70"/>
      <c r="AB102" s="57"/>
      <c r="AC102" s="57" t="s">
        <v>74</v>
      </c>
      <c r="AD102" s="57"/>
      <c r="AE102" s="57"/>
      <c r="AF102" s="71" t="n">
        <v>1</v>
      </c>
      <c r="AG102" s="75"/>
      <c r="AH102" s="72" t="n">
        <f aca="false">IF(SUMPRODUCT((A$14:A102=A102)*(B$14:B102=B102)*(C$14:C102=C102))&gt;1,0,1)</f>
        <v>0</v>
      </c>
      <c r="AI102" s="15" t="str">
        <f aca="false">IFERROR(VLOOKUP(D102,tipo,1,0),"NO")</f>
        <v>Seguros</v>
      </c>
      <c r="AJ102" s="15" t="str">
        <f aca="false">IFERROR(VLOOKUP(E102,modal,1,0),"NO")</f>
        <v>Selección abreviada</v>
      </c>
      <c r="AK102" s="73" t="str">
        <f aca="false">IFERROR(VLOOKUP(F102,Tipo!$C$12:$C$27,1,0),"NO")</f>
        <v>Selección abreviada por menor cuantía </v>
      </c>
      <c r="AL102" s="15" t="str">
        <f aca="false">IFERROR(VLOOKUP(H102,afectacion,1,0),"NO")</f>
        <v>Funcionamiento</v>
      </c>
      <c r="AM102" s="15" t="str">
        <f aca="false">IFERROR(VLOOKUP(I102,programa,1,0),"NO")</f>
        <v>NO</v>
      </c>
    </row>
    <row r="103" customFormat="false" ht="27" hidden="false" customHeight="true" outlineLevel="0" collapsed="false">
      <c r="A103" s="55" t="s">
        <v>420</v>
      </c>
      <c r="B103" s="56" t="n">
        <v>2019</v>
      </c>
      <c r="C103" s="57" t="s">
        <v>421</v>
      </c>
      <c r="D103" s="57" t="s">
        <v>422</v>
      </c>
      <c r="E103" s="57" t="s">
        <v>406</v>
      </c>
      <c r="F103" s="58" t="s">
        <v>407</v>
      </c>
      <c r="G103" s="57" t="s">
        <v>423</v>
      </c>
      <c r="H103" s="59" t="s">
        <v>400</v>
      </c>
      <c r="I103" s="60"/>
      <c r="J103" s="61" t="s">
        <v>401</v>
      </c>
      <c r="K103" s="61" t="s">
        <v>401</v>
      </c>
      <c r="L103" s="62"/>
      <c r="M103" s="63" t="n">
        <v>8605246546</v>
      </c>
      <c r="N103" s="57" t="s">
        <v>424</v>
      </c>
      <c r="O103" s="64" t="n">
        <v>54239815</v>
      </c>
      <c r="P103" s="64" t="n">
        <v>1</v>
      </c>
      <c r="Q103" s="64" t="n">
        <v>-54239815</v>
      </c>
      <c r="R103" s="65"/>
      <c r="S103" s="66"/>
      <c r="T103" s="67" t="n">
        <v>0</v>
      </c>
      <c r="U103" s="68" t="n">
        <v>0</v>
      </c>
      <c r="V103" s="69" t="n">
        <v>43567</v>
      </c>
      <c r="W103" s="69" t="n">
        <v>43571</v>
      </c>
      <c r="X103" s="69" t="n">
        <v>43885</v>
      </c>
      <c r="Y103" s="56" t="n">
        <v>315</v>
      </c>
      <c r="Z103" s="56"/>
      <c r="AA103" s="70"/>
      <c r="AB103" s="57"/>
      <c r="AC103" s="57" t="s">
        <v>74</v>
      </c>
      <c r="AD103" s="57"/>
      <c r="AE103" s="57"/>
      <c r="AF103" s="71" t="s">
        <v>367</v>
      </c>
      <c r="AG103" s="75"/>
      <c r="AH103" s="72" t="n">
        <f aca="false">IF(SUMPRODUCT((A$14:A103=A103)*(B$14:B103=B103)*(C$14:C103=C103))&gt;1,0,1)</f>
        <v>0</v>
      </c>
      <c r="AI103" s="15" t="str">
        <f aca="false">IFERROR(VLOOKUP(D103,tipo,1,0),"NO")</f>
        <v>Seguros</v>
      </c>
      <c r="AJ103" s="15" t="str">
        <f aca="false">IFERROR(VLOOKUP(E103,modal,1,0),"NO")</f>
        <v>Selección abreviada</v>
      </c>
      <c r="AK103" s="73" t="str">
        <f aca="false">IFERROR(VLOOKUP(F103,Tipo!$C$12:$C$27,1,0),"NO")</f>
        <v>Selección abreviada por menor cuantía </v>
      </c>
      <c r="AL103" s="15" t="str">
        <f aca="false">IFERROR(VLOOKUP(H103,afectacion,1,0),"NO")</f>
        <v>Funcionamiento</v>
      </c>
      <c r="AM103" s="15" t="str">
        <f aca="false">IFERROR(VLOOKUP(I103,programa,1,0),"NO")</f>
        <v>NO</v>
      </c>
    </row>
    <row r="104" customFormat="false" ht="27" hidden="false" customHeight="true" outlineLevel="0" collapsed="false">
      <c r="A104" s="55" t="s">
        <v>420</v>
      </c>
      <c r="B104" s="56" t="n">
        <v>2019</v>
      </c>
      <c r="C104" s="57" t="s">
        <v>421</v>
      </c>
      <c r="D104" s="57" t="s">
        <v>422</v>
      </c>
      <c r="E104" s="57" t="s">
        <v>406</v>
      </c>
      <c r="F104" s="58" t="s">
        <v>407</v>
      </c>
      <c r="G104" s="57" t="s">
        <v>423</v>
      </c>
      <c r="H104" s="59" t="s">
        <v>400</v>
      </c>
      <c r="I104" s="60"/>
      <c r="J104" s="61" t="s">
        <v>401</v>
      </c>
      <c r="K104" s="61" t="s">
        <v>401</v>
      </c>
      <c r="L104" s="62"/>
      <c r="M104" s="63" t="n">
        <v>8605246546</v>
      </c>
      <c r="N104" s="57" t="s">
        <v>424</v>
      </c>
      <c r="O104" s="64" t="n">
        <v>53958605</v>
      </c>
      <c r="P104" s="64"/>
      <c r="Q104" s="64" t="n">
        <v>0</v>
      </c>
      <c r="R104" s="65"/>
      <c r="S104" s="66"/>
      <c r="T104" s="67" t="n">
        <v>53958605</v>
      </c>
      <c r="U104" s="68" t="n">
        <v>53958605</v>
      </c>
      <c r="V104" s="69" t="n">
        <v>43567</v>
      </c>
      <c r="W104" s="69" t="n">
        <v>43571</v>
      </c>
      <c r="X104" s="69" t="n">
        <v>43885</v>
      </c>
      <c r="Y104" s="56" t="n">
        <v>315</v>
      </c>
      <c r="Z104" s="56"/>
      <c r="AA104" s="70"/>
      <c r="AB104" s="57"/>
      <c r="AC104" s="57" t="s">
        <v>74</v>
      </c>
      <c r="AD104" s="57"/>
      <c r="AE104" s="57"/>
      <c r="AF104" s="71" t="n">
        <v>1</v>
      </c>
      <c r="AG104" s="75"/>
      <c r="AH104" s="72" t="n">
        <f aca="false">IF(SUMPRODUCT((A$14:A104=A104)*(B$14:B104=B104)*(C$14:C104=C104))&gt;1,0,1)</f>
        <v>0</v>
      </c>
      <c r="AI104" s="15" t="str">
        <f aca="false">IFERROR(VLOOKUP(D104,tipo,1,0),"NO")</f>
        <v>Seguros</v>
      </c>
      <c r="AJ104" s="15" t="str">
        <f aca="false">IFERROR(VLOOKUP(E104,modal,1,0),"NO")</f>
        <v>Selección abreviada</v>
      </c>
      <c r="AK104" s="73" t="str">
        <f aca="false">IFERROR(VLOOKUP(F104,Tipo!$C$12:$C$27,1,0),"NO")</f>
        <v>Selección abreviada por menor cuantía </v>
      </c>
      <c r="AL104" s="15" t="str">
        <f aca="false">IFERROR(VLOOKUP(H104,afectacion,1,0),"NO")</f>
        <v>Funcionamiento</v>
      </c>
      <c r="AM104" s="15" t="str">
        <f aca="false">IFERROR(VLOOKUP(I104,programa,1,0),"NO")</f>
        <v>NO</v>
      </c>
    </row>
    <row r="105" customFormat="false" ht="27" hidden="false" customHeight="true" outlineLevel="0" collapsed="false">
      <c r="A105" s="55" t="s">
        <v>420</v>
      </c>
      <c r="B105" s="56" t="n">
        <v>2019</v>
      </c>
      <c r="C105" s="57" t="s">
        <v>421</v>
      </c>
      <c r="D105" s="57" t="s">
        <v>422</v>
      </c>
      <c r="E105" s="57" t="s">
        <v>406</v>
      </c>
      <c r="F105" s="58" t="s">
        <v>407</v>
      </c>
      <c r="G105" s="57" t="s">
        <v>423</v>
      </c>
      <c r="H105" s="59" t="s">
        <v>400</v>
      </c>
      <c r="I105" s="60"/>
      <c r="J105" s="61" t="s">
        <v>401</v>
      </c>
      <c r="K105" s="61" t="s">
        <v>401</v>
      </c>
      <c r="L105" s="62"/>
      <c r="M105" s="63" t="n">
        <v>8605246546</v>
      </c>
      <c r="N105" s="57" t="s">
        <v>424</v>
      </c>
      <c r="O105" s="64" t="n">
        <v>23107192</v>
      </c>
      <c r="P105" s="64"/>
      <c r="Q105" s="64" t="n">
        <v>0</v>
      </c>
      <c r="R105" s="65"/>
      <c r="S105" s="66"/>
      <c r="T105" s="67" t="n">
        <v>23107192</v>
      </c>
      <c r="U105" s="68" t="n">
        <v>23107192</v>
      </c>
      <c r="V105" s="69" t="n">
        <v>43567</v>
      </c>
      <c r="W105" s="69" t="n">
        <v>43571</v>
      </c>
      <c r="X105" s="69" t="n">
        <v>43885</v>
      </c>
      <c r="Y105" s="56" t="n">
        <v>315</v>
      </c>
      <c r="Z105" s="56"/>
      <c r="AA105" s="70"/>
      <c r="AB105" s="57"/>
      <c r="AC105" s="57" t="s">
        <v>74</v>
      </c>
      <c r="AD105" s="57"/>
      <c r="AE105" s="57"/>
      <c r="AF105" s="71" t="n">
        <v>1</v>
      </c>
      <c r="AG105" s="75"/>
      <c r="AH105" s="72" t="n">
        <f aca="false">IF(SUMPRODUCT((A$14:A105=A105)*(B$14:B105=B105)*(C$14:C105=C105))&gt;1,0,1)</f>
        <v>0</v>
      </c>
      <c r="AI105" s="15" t="str">
        <f aca="false">IFERROR(VLOOKUP(D105,tipo,1,0),"NO")</f>
        <v>Seguros</v>
      </c>
      <c r="AJ105" s="15" t="str">
        <f aca="false">IFERROR(VLOOKUP(E105,modal,1,0),"NO")</f>
        <v>Selección abreviada</v>
      </c>
      <c r="AK105" s="73" t="str">
        <f aca="false">IFERROR(VLOOKUP(F105,Tipo!$C$12:$C$27,1,0),"NO")</f>
        <v>Selección abreviada por menor cuantía </v>
      </c>
      <c r="AL105" s="15" t="str">
        <f aca="false">IFERROR(VLOOKUP(H105,afectacion,1,0),"NO")</f>
        <v>Funcionamiento</v>
      </c>
      <c r="AM105" s="15" t="str">
        <f aca="false">IFERROR(VLOOKUP(I105,programa,1,0),"NO")</f>
        <v>NO</v>
      </c>
    </row>
    <row r="106" customFormat="false" ht="27" hidden="false" customHeight="true" outlineLevel="0" collapsed="false">
      <c r="A106" s="55" t="s">
        <v>420</v>
      </c>
      <c r="B106" s="56" t="n">
        <v>2019</v>
      </c>
      <c r="C106" s="57" t="s">
        <v>421</v>
      </c>
      <c r="D106" s="57" t="s">
        <v>422</v>
      </c>
      <c r="E106" s="57" t="s">
        <v>406</v>
      </c>
      <c r="F106" s="58" t="s">
        <v>407</v>
      </c>
      <c r="G106" s="57" t="s">
        <v>423</v>
      </c>
      <c r="H106" s="59" t="s">
        <v>400</v>
      </c>
      <c r="I106" s="60"/>
      <c r="J106" s="61" t="s">
        <v>401</v>
      </c>
      <c r="K106" s="61" t="s">
        <v>401</v>
      </c>
      <c r="L106" s="62"/>
      <c r="M106" s="63" t="n">
        <v>8605246546</v>
      </c>
      <c r="N106" s="57" t="s">
        <v>424</v>
      </c>
      <c r="O106" s="64" t="n">
        <v>18038128</v>
      </c>
      <c r="P106" s="64"/>
      <c r="Q106" s="64" t="n">
        <v>0</v>
      </c>
      <c r="R106" s="65"/>
      <c r="S106" s="66"/>
      <c r="T106" s="67" t="n">
        <v>18038128</v>
      </c>
      <c r="U106" s="68" t="n">
        <v>0</v>
      </c>
      <c r="V106" s="69" t="n">
        <v>43567</v>
      </c>
      <c r="W106" s="69" t="n">
        <v>43571</v>
      </c>
      <c r="X106" s="69" t="n">
        <v>43885</v>
      </c>
      <c r="Y106" s="56" t="n">
        <v>315</v>
      </c>
      <c r="Z106" s="56"/>
      <c r="AA106" s="70"/>
      <c r="AB106" s="57"/>
      <c r="AC106" s="57" t="s">
        <v>74</v>
      </c>
      <c r="AD106" s="57"/>
      <c r="AE106" s="57"/>
      <c r="AF106" s="71" t="n">
        <v>0</v>
      </c>
      <c r="AG106" s="75"/>
      <c r="AH106" s="72" t="n">
        <f aca="false">IF(SUMPRODUCT((A$14:A106=A106)*(B$14:B106=B106)*(C$14:C106=C106))&gt;1,0,1)</f>
        <v>0</v>
      </c>
      <c r="AI106" s="15" t="str">
        <f aca="false">IFERROR(VLOOKUP(D106,tipo,1,0),"NO")</f>
        <v>Seguros</v>
      </c>
      <c r="AJ106" s="15" t="str">
        <f aca="false">IFERROR(VLOOKUP(E106,modal,1,0),"NO")</f>
        <v>Selección abreviada</v>
      </c>
      <c r="AK106" s="73" t="str">
        <f aca="false">IFERROR(VLOOKUP(F106,Tipo!$C$12:$C$27,1,0),"NO")</f>
        <v>Selección abreviada por menor cuantía </v>
      </c>
      <c r="AL106" s="15" t="str">
        <f aca="false">IFERROR(VLOOKUP(H106,afectacion,1,0),"NO")</f>
        <v>Funcionamiento</v>
      </c>
      <c r="AM106" s="15" t="str">
        <f aca="false">IFERROR(VLOOKUP(I106,programa,1,0),"NO")</f>
        <v>NO</v>
      </c>
    </row>
    <row r="107" customFormat="false" ht="27" hidden="false" customHeight="true" outlineLevel="0" collapsed="false">
      <c r="A107" s="55" t="s">
        <v>420</v>
      </c>
      <c r="B107" s="56" t="n">
        <v>2019</v>
      </c>
      <c r="C107" s="57" t="s">
        <v>421</v>
      </c>
      <c r="D107" s="57" t="s">
        <v>422</v>
      </c>
      <c r="E107" s="57" t="s">
        <v>406</v>
      </c>
      <c r="F107" s="58" t="s">
        <v>407</v>
      </c>
      <c r="G107" s="57" t="s">
        <v>423</v>
      </c>
      <c r="H107" s="59" t="s">
        <v>400</v>
      </c>
      <c r="I107" s="60"/>
      <c r="J107" s="61" t="s">
        <v>401</v>
      </c>
      <c r="K107" s="61" t="s">
        <v>401</v>
      </c>
      <c r="L107" s="62"/>
      <c r="M107" s="63" t="n">
        <v>8605246546</v>
      </c>
      <c r="N107" s="57" t="s">
        <v>424</v>
      </c>
      <c r="O107" s="64" t="n">
        <v>18643716</v>
      </c>
      <c r="P107" s="64"/>
      <c r="Q107" s="64" t="n">
        <v>0</v>
      </c>
      <c r="R107" s="65"/>
      <c r="S107" s="66"/>
      <c r="T107" s="67" t="n">
        <v>18643716</v>
      </c>
      <c r="U107" s="68" t="n">
        <v>18074959</v>
      </c>
      <c r="V107" s="69" t="n">
        <v>43567</v>
      </c>
      <c r="W107" s="69" t="n">
        <v>43571</v>
      </c>
      <c r="X107" s="69" t="n">
        <v>43885</v>
      </c>
      <c r="Y107" s="56" t="n">
        <v>315</v>
      </c>
      <c r="Z107" s="56"/>
      <c r="AA107" s="70"/>
      <c r="AB107" s="57"/>
      <c r="AC107" s="57" t="s">
        <v>74</v>
      </c>
      <c r="AD107" s="57"/>
      <c r="AE107" s="57"/>
      <c r="AF107" s="71" t="n">
        <v>0.969493367094843</v>
      </c>
      <c r="AG107" s="75"/>
      <c r="AH107" s="72" t="n">
        <f aca="false">IF(SUMPRODUCT((A$14:A107=A107)*(B$14:B107=B107)*(C$14:C107=C107))&gt;1,0,1)</f>
        <v>0</v>
      </c>
      <c r="AI107" s="15" t="str">
        <f aca="false">IFERROR(VLOOKUP(D107,tipo,1,0),"NO")</f>
        <v>Seguros</v>
      </c>
      <c r="AJ107" s="15" t="str">
        <f aca="false">IFERROR(VLOOKUP(E107,modal,1,0),"NO")</f>
        <v>Selección abreviada</v>
      </c>
      <c r="AK107" s="73" t="str">
        <f aca="false">IFERROR(VLOOKUP(F107,Tipo!$C$12:$C$27,1,0),"NO")</f>
        <v>Selección abreviada por menor cuantía </v>
      </c>
      <c r="AL107" s="15" t="str">
        <f aca="false">IFERROR(VLOOKUP(H107,afectacion,1,0),"NO")</f>
        <v>Funcionamiento</v>
      </c>
      <c r="AM107" s="15" t="str">
        <f aca="false">IFERROR(VLOOKUP(I107,programa,1,0),"NO")</f>
        <v>NO</v>
      </c>
    </row>
    <row r="108" customFormat="false" ht="27" hidden="false" customHeight="true" outlineLevel="0" collapsed="false">
      <c r="A108" s="55" t="s">
        <v>425</v>
      </c>
      <c r="B108" s="56" t="n">
        <v>2019</v>
      </c>
      <c r="C108" s="57" t="s">
        <v>426</v>
      </c>
      <c r="D108" s="57" t="s">
        <v>387</v>
      </c>
      <c r="E108" s="57" t="s">
        <v>406</v>
      </c>
      <c r="F108" s="58" t="s">
        <v>407</v>
      </c>
      <c r="G108" s="57" t="s">
        <v>427</v>
      </c>
      <c r="H108" s="59" t="s">
        <v>400</v>
      </c>
      <c r="I108" s="60"/>
      <c r="J108" s="61" t="s">
        <v>401</v>
      </c>
      <c r="K108" s="61" t="s">
        <v>401</v>
      </c>
      <c r="L108" s="62"/>
      <c r="M108" s="63" t="s">
        <v>428</v>
      </c>
      <c r="N108" s="57" t="s">
        <v>429</v>
      </c>
      <c r="O108" s="64" t="n">
        <v>45590088</v>
      </c>
      <c r="P108" s="64"/>
      <c r="Q108" s="64" t="n">
        <v>0</v>
      </c>
      <c r="R108" s="65"/>
      <c r="S108" s="66"/>
      <c r="T108" s="67" t="n">
        <v>45590088</v>
      </c>
      <c r="U108" s="68" t="n">
        <v>43884405</v>
      </c>
      <c r="V108" s="69" t="n">
        <v>43581</v>
      </c>
      <c r="W108" s="69" t="n">
        <v>43585</v>
      </c>
      <c r="X108" s="69" t="n">
        <v>43859</v>
      </c>
      <c r="Y108" s="56" t="n">
        <v>270</v>
      </c>
      <c r="Z108" s="56"/>
      <c r="AA108" s="70"/>
      <c r="AB108" s="57"/>
      <c r="AC108" s="57" t="s">
        <v>74</v>
      </c>
      <c r="AD108" s="57"/>
      <c r="AE108" s="57"/>
      <c r="AF108" s="71" t="n">
        <v>0.96258653854759</v>
      </c>
      <c r="AG108" s="75"/>
      <c r="AH108" s="72" t="n">
        <f aca="false">IF(SUMPRODUCT((A$14:A108=A108)*(B$14:B108=B108)*(C$14:C108=C108))&gt;1,0,1)</f>
        <v>1</v>
      </c>
      <c r="AI108" s="15" t="str">
        <f aca="false">IFERROR(VLOOKUP(D108,tipo,1,0),"NO")</f>
        <v>Contratos de prestación de servicios</v>
      </c>
      <c r="AJ108" s="15" t="str">
        <f aca="false">IFERROR(VLOOKUP(E108,modal,1,0),"NO")</f>
        <v>Selección abreviada</v>
      </c>
      <c r="AK108" s="73" t="str">
        <f aca="false">IFERROR(VLOOKUP(F108,Tipo!$C$12:$C$27,1,0),"NO")</f>
        <v>Selección abreviada por menor cuantía </v>
      </c>
      <c r="AL108" s="15" t="str">
        <f aca="false">IFERROR(VLOOKUP(H108,afectacion,1,0),"NO")</f>
        <v>Funcionamiento</v>
      </c>
      <c r="AM108" s="15" t="str">
        <f aca="false">IFERROR(VLOOKUP(I108,programa,1,0),"NO")</f>
        <v>NO</v>
      </c>
    </row>
    <row r="109" customFormat="false" ht="27" hidden="false" customHeight="true" outlineLevel="0" collapsed="false">
      <c r="A109" s="55" t="s">
        <v>425</v>
      </c>
      <c r="B109" s="56" t="n">
        <v>2019</v>
      </c>
      <c r="C109" s="57" t="s">
        <v>426</v>
      </c>
      <c r="D109" s="57" t="s">
        <v>387</v>
      </c>
      <c r="E109" s="57" t="s">
        <v>406</v>
      </c>
      <c r="F109" s="58" t="s">
        <v>407</v>
      </c>
      <c r="G109" s="57" t="s">
        <v>427</v>
      </c>
      <c r="H109" s="59" t="s">
        <v>400</v>
      </c>
      <c r="I109" s="60"/>
      <c r="J109" s="61" t="s">
        <v>401</v>
      </c>
      <c r="K109" s="61" t="s">
        <v>401</v>
      </c>
      <c r="L109" s="62"/>
      <c r="M109" s="63" t="s">
        <v>428</v>
      </c>
      <c r="N109" s="57" t="s">
        <v>429</v>
      </c>
      <c r="O109" s="64" t="n">
        <v>10000000</v>
      </c>
      <c r="P109" s="64"/>
      <c r="Q109" s="64" t="n">
        <v>0</v>
      </c>
      <c r="R109" s="65"/>
      <c r="S109" s="66"/>
      <c r="T109" s="67" t="n">
        <v>10000000</v>
      </c>
      <c r="U109" s="68" t="n">
        <v>0</v>
      </c>
      <c r="V109" s="69" t="n">
        <v>43581</v>
      </c>
      <c r="W109" s="69" t="n">
        <v>43585</v>
      </c>
      <c r="X109" s="69" t="n">
        <v>43859</v>
      </c>
      <c r="Y109" s="56" t="n">
        <v>270</v>
      </c>
      <c r="Z109" s="56"/>
      <c r="AA109" s="70"/>
      <c r="AB109" s="57"/>
      <c r="AC109" s="57" t="s">
        <v>74</v>
      </c>
      <c r="AD109" s="57"/>
      <c r="AE109" s="57"/>
      <c r="AF109" s="71" t="n">
        <v>0</v>
      </c>
      <c r="AG109" s="75"/>
      <c r="AH109" s="72" t="n">
        <f aca="false">IF(SUMPRODUCT((A$14:A109=A109)*(B$14:B109=B109)*(C$14:C109=C109))&gt;1,0,1)</f>
        <v>0</v>
      </c>
      <c r="AI109" s="15" t="str">
        <f aca="false">IFERROR(VLOOKUP(D109,tipo,1,0),"NO")</f>
        <v>Contratos de prestación de servicios</v>
      </c>
      <c r="AJ109" s="15" t="str">
        <f aca="false">IFERROR(VLOOKUP(E109,modal,1,0),"NO")</f>
        <v>Selección abreviada</v>
      </c>
      <c r="AK109" s="73" t="str">
        <f aca="false">IFERROR(VLOOKUP(F109,Tipo!$C$12:$C$27,1,0),"NO")</f>
        <v>Selección abreviada por menor cuantía </v>
      </c>
      <c r="AL109" s="15" t="str">
        <f aca="false">IFERROR(VLOOKUP(H109,afectacion,1,0),"NO")</f>
        <v>Funcionamiento</v>
      </c>
      <c r="AM109" s="15" t="str">
        <f aca="false">IFERROR(VLOOKUP(I109,programa,1,0),"NO")</f>
        <v>NO</v>
      </c>
    </row>
    <row r="110" customFormat="false" ht="27" hidden="false" customHeight="true" outlineLevel="0" collapsed="false">
      <c r="A110" s="55" t="s">
        <v>425</v>
      </c>
      <c r="B110" s="56" t="n">
        <v>2019</v>
      </c>
      <c r="C110" s="57" t="s">
        <v>426</v>
      </c>
      <c r="D110" s="57" t="s">
        <v>387</v>
      </c>
      <c r="E110" s="57" t="s">
        <v>406</v>
      </c>
      <c r="F110" s="58" t="s">
        <v>407</v>
      </c>
      <c r="G110" s="57" t="s">
        <v>427</v>
      </c>
      <c r="H110" s="59" t="s">
        <v>400</v>
      </c>
      <c r="I110" s="60"/>
      <c r="J110" s="61" t="s">
        <v>401</v>
      </c>
      <c r="K110" s="61" t="s">
        <v>401</v>
      </c>
      <c r="L110" s="62"/>
      <c r="M110" s="63" t="s">
        <v>428</v>
      </c>
      <c r="N110" s="57" t="s">
        <v>429</v>
      </c>
      <c r="O110" s="64" t="n">
        <v>20000000</v>
      </c>
      <c r="P110" s="64"/>
      <c r="Q110" s="64" t="n">
        <v>0</v>
      </c>
      <c r="R110" s="65"/>
      <c r="S110" s="66"/>
      <c r="T110" s="67" t="n">
        <v>20000000</v>
      </c>
      <c r="U110" s="68" t="n">
        <v>19014000</v>
      </c>
      <c r="V110" s="69" t="n">
        <v>43581</v>
      </c>
      <c r="W110" s="69" t="n">
        <v>43585</v>
      </c>
      <c r="X110" s="69" t="n">
        <v>43859</v>
      </c>
      <c r="Y110" s="56" t="n">
        <v>270</v>
      </c>
      <c r="Z110" s="56"/>
      <c r="AA110" s="70"/>
      <c r="AB110" s="57"/>
      <c r="AC110" s="57" t="s">
        <v>74</v>
      </c>
      <c r="AD110" s="57"/>
      <c r="AE110" s="57"/>
      <c r="AF110" s="71" t="n">
        <v>0.9507</v>
      </c>
      <c r="AG110" s="75"/>
      <c r="AH110" s="72" t="n">
        <f aca="false">IF(SUMPRODUCT((A$14:A110=A110)*(B$14:B110=B110)*(C$14:C110=C110))&gt;1,0,1)</f>
        <v>0</v>
      </c>
      <c r="AI110" s="15" t="str">
        <f aca="false">IFERROR(VLOOKUP(D110,tipo,1,0),"NO")</f>
        <v>Contratos de prestación de servicios</v>
      </c>
      <c r="AJ110" s="15" t="str">
        <f aca="false">IFERROR(VLOOKUP(E110,modal,1,0),"NO")</f>
        <v>Selección abreviada</v>
      </c>
      <c r="AK110" s="73" t="str">
        <f aca="false">IFERROR(VLOOKUP(F110,Tipo!$C$12:$C$27,1,0),"NO")</f>
        <v>Selección abreviada por menor cuantía </v>
      </c>
      <c r="AL110" s="15" t="str">
        <f aca="false">IFERROR(VLOOKUP(H110,afectacion,1,0),"NO")</f>
        <v>Funcionamiento</v>
      </c>
      <c r="AM110" s="15" t="str">
        <f aca="false">IFERROR(VLOOKUP(I110,programa,1,0),"NO")</f>
        <v>NO</v>
      </c>
    </row>
    <row r="111" customFormat="false" ht="27" hidden="false" customHeight="true" outlineLevel="0" collapsed="false">
      <c r="A111" s="55" t="s">
        <v>425</v>
      </c>
      <c r="B111" s="56" t="n">
        <v>2019</v>
      </c>
      <c r="C111" s="57" t="s">
        <v>426</v>
      </c>
      <c r="D111" s="57" t="s">
        <v>387</v>
      </c>
      <c r="E111" s="57" t="s">
        <v>406</v>
      </c>
      <c r="F111" s="58" t="s">
        <v>407</v>
      </c>
      <c r="G111" s="57" t="s">
        <v>427</v>
      </c>
      <c r="H111" s="59" t="s">
        <v>400</v>
      </c>
      <c r="I111" s="60"/>
      <c r="J111" s="61" t="s">
        <v>401</v>
      </c>
      <c r="K111" s="61" t="s">
        <v>401</v>
      </c>
      <c r="L111" s="62"/>
      <c r="M111" s="63" t="s">
        <v>428</v>
      </c>
      <c r="N111" s="57" t="s">
        <v>429</v>
      </c>
      <c r="O111" s="64" t="n">
        <v>20000000</v>
      </c>
      <c r="P111" s="64"/>
      <c r="Q111" s="64" t="n">
        <v>0</v>
      </c>
      <c r="R111" s="65"/>
      <c r="S111" s="66"/>
      <c r="T111" s="67" t="n">
        <v>20000000</v>
      </c>
      <c r="U111" s="68" t="n">
        <v>12662970</v>
      </c>
      <c r="V111" s="69" t="n">
        <v>43581</v>
      </c>
      <c r="W111" s="69" t="n">
        <v>43585</v>
      </c>
      <c r="X111" s="69" t="n">
        <v>43859</v>
      </c>
      <c r="Y111" s="56" t="n">
        <v>270</v>
      </c>
      <c r="Z111" s="69"/>
      <c r="AA111" s="69"/>
      <c r="AB111" s="69"/>
      <c r="AC111" s="69" t="s">
        <v>74</v>
      </c>
      <c r="AD111" s="69"/>
      <c r="AE111" s="69"/>
      <c r="AF111" s="71" t="n">
        <v>0.6331485</v>
      </c>
      <c r="AG111" s="75"/>
      <c r="AH111" s="72" t="n">
        <f aca="false">IF(SUMPRODUCT((A$14:A111=A111)*(B$14:B111=B111)*(C$14:C111=C111))&gt;1,0,1)</f>
        <v>0</v>
      </c>
      <c r="AI111" s="15" t="str">
        <f aca="false">IFERROR(VLOOKUP(D111,tipo,1,0),"NO")</f>
        <v>Contratos de prestación de servicios</v>
      </c>
      <c r="AJ111" s="15" t="str">
        <f aca="false">IFERROR(VLOOKUP(E111,modal,1,0),"NO")</f>
        <v>Selección abreviada</v>
      </c>
      <c r="AK111" s="73" t="str">
        <f aca="false">IFERROR(VLOOKUP(F111,Tipo!$C$12:$C$27,1,0),"NO")</f>
        <v>Selección abreviada por menor cuantía </v>
      </c>
      <c r="AL111" s="15" t="str">
        <f aca="false">IFERROR(VLOOKUP(H111,afectacion,1,0),"NO")</f>
        <v>Funcionamiento</v>
      </c>
      <c r="AM111" s="15" t="str">
        <f aca="false">IFERROR(VLOOKUP(I111,programa,1,0),"NO")</f>
        <v>NO</v>
      </c>
    </row>
    <row r="112" customFormat="false" ht="27" hidden="false" customHeight="true" outlineLevel="0" collapsed="false">
      <c r="A112" s="55" t="s">
        <v>430</v>
      </c>
      <c r="B112" s="56" t="n">
        <v>2019</v>
      </c>
      <c r="C112" s="57" t="s">
        <v>431</v>
      </c>
      <c r="D112" s="57" t="s">
        <v>387</v>
      </c>
      <c r="E112" s="57" t="s">
        <v>406</v>
      </c>
      <c r="F112" s="58" t="s">
        <v>407</v>
      </c>
      <c r="G112" s="57" t="s">
        <v>432</v>
      </c>
      <c r="H112" s="59" t="s">
        <v>400</v>
      </c>
      <c r="I112" s="60"/>
      <c r="J112" s="61" t="s">
        <v>401</v>
      </c>
      <c r="K112" s="61" t="s">
        <v>401</v>
      </c>
      <c r="L112" s="62"/>
      <c r="M112" s="76" t="n">
        <v>8301223705</v>
      </c>
      <c r="N112" s="57" t="s">
        <v>433</v>
      </c>
      <c r="O112" s="64" t="n">
        <v>23234800</v>
      </c>
      <c r="P112" s="64"/>
      <c r="Q112" s="64" t="n">
        <v>0</v>
      </c>
      <c r="R112" s="65"/>
      <c r="S112" s="66"/>
      <c r="T112" s="67" t="n">
        <v>23234800</v>
      </c>
      <c r="U112" s="68" t="n">
        <v>13173439</v>
      </c>
      <c r="V112" s="69" t="n">
        <v>43588</v>
      </c>
      <c r="W112" s="69" t="n">
        <v>43598</v>
      </c>
      <c r="X112" s="69" t="n">
        <v>43963</v>
      </c>
      <c r="Y112" s="56" t="n">
        <v>360</v>
      </c>
      <c r="Z112" s="69"/>
      <c r="AA112" s="69"/>
      <c r="AB112" s="69"/>
      <c r="AC112" s="69" t="s">
        <v>74</v>
      </c>
      <c r="AD112" s="69"/>
      <c r="AE112" s="69"/>
      <c r="AF112" s="71" t="n">
        <v>0.566970191264827</v>
      </c>
      <c r="AG112" s="75"/>
      <c r="AH112" s="72" t="n">
        <f aca="false">IF(SUMPRODUCT((A$14:A112=A112)*(B$14:B112=B112)*(C$14:C112=C112))&gt;1,0,1)</f>
        <v>1</v>
      </c>
      <c r="AI112" s="15" t="str">
        <f aca="false">IFERROR(VLOOKUP(D112,tipo,1,0),"NO")</f>
        <v>Contratos de prestación de servicios</v>
      </c>
      <c r="AJ112" s="15" t="str">
        <f aca="false">IFERROR(VLOOKUP(E112,modal,1,0),"NO")</f>
        <v>Selección abreviada</v>
      </c>
      <c r="AK112" s="73" t="str">
        <f aca="false">IFERROR(VLOOKUP(F112,Tipo!$C$12:$C$27,1,0),"NO")</f>
        <v>Selección abreviada por menor cuantía </v>
      </c>
      <c r="AL112" s="15" t="str">
        <f aca="false">IFERROR(VLOOKUP(H112,afectacion,1,0),"NO")</f>
        <v>Funcionamiento</v>
      </c>
      <c r="AM112" s="15" t="str">
        <f aca="false">IFERROR(VLOOKUP(I112,programa,1,0),"NO")</f>
        <v>NO</v>
      </c>
    </row>
    <row r="113" customFormat="false" ht="27" hidden="false" customHeight="true" outlineLevel="0" collapsed="false">
      <c r="A113" s="55" t="s">
        <v>434</v>
      </c>
      <c r="B113" s="56" t="n">
        <v>2019</v>
      </c>
      <c r="C113" s="57" t="s">
        <v>435</v>
      </c>
      <c r="D113" s="57" t="s">
        <v>387</v>
      </c>
      <c r="E113" s="57" t="s">
        <v>436</v>
      </c>
      <c r="F113" s="58" t="s">
        <v>364</v>
      </c>
      <c r="G113" s="57" t="s">
        <v>437</v>
      </c>
      <c r="H113" s="59" t="s">
        <v>70</v>
      </c>
      <c r="I113" s="60" t="n">
        <v>41</v>
      </c>
      <c r="J113" s="61" t="s">
        <v>133</v>
      </c>
      <c r="K113" s="61" t="s">
        <v>134</v>
      </c>
      <c r="L113" s="62" t="n">
        <v>1382</v>
      </c>
      <c r="M113" s="76" t="n">
        <v>9002162246</v>
      </c>
      <c r="N113" s="57" t="s">
        <v>438</v>
      </c>
      <c r="O113" s="64" t="n">
        <v>982156000</v>
      </c>
      <c r="P113" s="64"/>
      <c r="Q113" s="64" t="n">
        <v>0</v>
      </c>
      <c r="R113" s="65"/>
      <c r="S113" s="66"/>
      <c r="T113" s="67" t="n">
        <v>982156000</v>
      </c>
      <c r="U113" s="68" t="n">
        <v>589293600</v>
      </c>
      <c r="V113" s="69" t="n">
        <v>43598</v>
      </c>
      <c r="W113" s="69" t="n">
        <v>43605</v>
      </c>
      <c r="X113" s="69" t="n">
        <v>43940</v>
      </c>
      <c r="Y113" s="56" t="n">
        <v>330</v>
      </c>
      <c r="Z113" s="69"/>
      <c r="AA113" s="69"/>
      <c r="AB113" s="69"/>
      <c r="AC113" s="69" t="s">
        <v>74</v>
      </c>
      <c r="AD113" s="69"/>
      <c r="AE113" s="69"/>
      <c r="AF113" s="71" t="n">
        <v>0.6</v>
      </c>
      <c r="AG113" s="75"/>
      <c r="AH113" s="72" t="n">
        <f aca="false">IF(SUMPRODUCT((A$14:A113=A113)*(B$14:B113=B113)*(C$14:C113=C113))&gt;1,0,1)</f>
        <v>1</v>
      </c>
      <c r="AI113" s="15" t="str">
        <f aca="false">IFERROR(VLOOKUP(D113,tipo,1,0),"NO")</f>
        <v>Contratos de prestación de servicios</v>
      </c>
      <c r="AJ113" s="15" t="str">
        <f aca="false">IFERROR(VLOOKUP(E113,modal,1,0),"NO")</f>
        <v>Licitación pública</v>
      </c>
      <c r="AK113" s="73" t="str">
        <f aca="false">IFERROR(VLOOKUP(F113,Tipo!$C$12:$C$27,1,0),"NO")</f>
        <v>NO</v>
      </c>
      <c r="AL113" s="15" t="str">
        <f aca="false">IFERROR(VLOOKUP(H113,afectacion,1,0),"NO")</f>
        <v>Inversión</v>
      </c>
      <c r="AM113" s="15" t="n">
        <f aca="false">IFERROR(VLOOKUP(I113,programa,1,0),"NO")</f>
        <v>41</v>
      </c>
    </row>
    <row r="114" customFormat="false" ht="27" hidden="false" customHeight="true" outlineLevel="0" collapsed="false">
      <c r="A114" s="55" t="s">
        <v>439</v>
      </c>
      <c r="B114" s="56" t="n">
        <v>2019</v>
      </c>
      <c r="C114" s="57" t="s">
        <v>440</v>
      </c>
      <c r="D114" s="57" t="s">
        <v>387</v>
      </c>
      <c r="E114" s="57" t="s">
        <v>406</v>
      </c>
      <c r="F114" s="58" t="s">
        <v>407</v>
      </c>
      <c r="G114" s="57" t="s">
        <v>441</v>
      </c>
      <c r="H114" s="59" t="s">
        <v>70</v>
      </c>
      <c r="I114" s="60" t="n">
        <v>18</v>
      </c>
      <c r="J114" s="61" t="s">
        <v>123</v>
      </c>
      <c r="K114" s="61" t="s">
        <v>124</v>
      </c>
      <c r="L114" s="62" t="n">
        <v>1364</v>
      </c>
      <c r="M114" s="76" t="n">
        <v>9003361195</v>
      </c>
      <c r="N114" s="57" t="s">
        <v>442</v>
      </c>
      <c r="O114" s="64" t="n">
        <v>49846720</v>
      </c>
      <c r="P114" s="64"/>
      <c r="Q114" s="64" t="n">
        <v>0</v>
      </c>
      <c r="R114" s="65"/>
      <c r="S114" s="66"/>
      <c r="T114" s="67" t="n">
        <v>49846720</v>
      </c>
      <c r="U114" s="68" t="n">
        <v>29238729</v>
      </c>
      <c r="V114" s="69" t="n">
        <v>43594</v>
      </c>
      <c r="W114" s="69" t="n">
        <v>43605</v>
      </c>
      <c r="X114" s="69" t="n">
        <v>43940</v>
      </c>
      <c r="Y114" s="56" t="n">
        <v>360</v>
      </c>
      <c r="Z114" s="69"/>
      <c r="AA114" s="69"/>
      <c r="AB114" s="69"/>
      <c r="AC114" s="69" t="s">
        <v>74</v>
      </c>
      <c r="AD114" s="69"/>
      <c r="AE114" s="69"/>
      <c r="AF114" s="71" t="n">
        <v>0.586572777506725</v>
      </c>
      <c r="AG114" s="75"/>
      <c r="AH114" s="72" t="n">
        <f aca="false">IF(SUMPRODUCT((A$14:A114=A114)*(B$14:B114=B114)*(C$14:C114=C114))&gt;1,0,1)</f>
        <v>1</v>
      </c>
      <c r="AI114" s="15" t="str">
        <f aca="false">IFERROR(VLOOKUP(D114,tipo,1,0),"NO")</f>
        <v>Contratos de prestación de servicios</v>
      </c>
      <c r="AJ114" s="15" t="str">
        <f aca="false">IFERROR(VLOOKUP(E114,modal,1,0),"NO")</f>
        <v>Selección abreviada</v>
      </c>
      <c r="AK114" s="73" t="str">
        <f aca="false">IFERROR(VLOOKUP(F114,Tipo!$C$12:$C$27,1,0),"NO")</f>
        <v>Selección abreviada por menor cuantía </v>
      </c>
      <c r="AL114" s="15" t="str">
        <f aca="false">IFERROR(VLOOKUP(H114,afectacion,1,0),"NO")</f>
        <v>Inversión</v>
      </c>
      <c r="AM114" s="15" t="n">
        <f aca="false">IFERROR(VLOOKUP(I114,programa,1,0),"NO")</f>
        <v>18</v>
      </c>
    </row>
    <row r="115" customFormat="false" ht="27" hidden="false" customHeight="true" outlineLevel="0" collapsed="false">
      <c r="A115" s="55" t="s">
        <v>443</v>
      </c>
      <c r="B115" s="56" t="n">
        <v>2019</v>
      </c>
      <c r="C115" s="57" t="s">
        <v>444</v>
      </c>
      <c r="D115" s="57" t="s">
        <v>445</v>
      </c>
      <c r="E115" s="57" t="s">
        <v>363</v>
      </c>
      <c r="F115" s="58" t="s">
        <v>364</v>
      </c>
      <c r="G115" s="57" t="s">
        <v>446</v>
      </c>
      <c r="H115" s="59" t="s">
        <v>400</v>
      </c>
      <c r="I115" s="60"/>
      <c r="J115" s="61" t="s">
        <v>401</v>
      </c>
      <c r="K115" s="61" t="s">
        <v>401</v>
      </c>
      <c r="L115" s="62"/>
      <c r="M115" s="76" t="n">
        <v>830073899</v>
      </c>
      <c r="N115" s="57" t="s">
        <v>447</v>
      </c>
      <c r="O115" s="64" t="n">
        <v>10000000</v>
      </c>
      <c r="P115" s="64"/>
      <c r="Q115" s="64" t="n">
        <v>0</v>
      </c>
      <c r="R115" s="65"/>
      <c r="S115" s="66"/>
      <c r="T115" s="67" t="n">
        <v>10000000</v>
      </c>
      <c r="U115" s="68" t="n">
        <v>10000000</v>
      </c>
      <c r="V115" s="69" t="n">
        <v>43600</v>
      </c>
      <c r="W115" s="69" t="n">
        <v>43608</v>
      </c>
      <c r="X115" s="69" t="n">
        <v>43699</v>
      </c>
      <c r="Y115" s="56" t="n">
        <v>90</v>
      </c>
      <c r="Z115" s="69"/>
      <c r="AA115" s="69"/>
      <c r="AB115" s="69"/>
      <c r="AC115" s="69"/>
      <c r="AD115" s="69"/>
      <c r="AE115" s="69" t="s">
        <v>74</v>
      </c>
      <c r="AF115" s="71" t="n">
        <v>1</v>
      </c>
      <c r="AG115" s="75"/>
      <c r="AH115" s="72" t="n">
        <f aca="false">IF(SUMPRODUCT((A$14:A115=A115)*(B$14:B115=B115)*(C$14:C115=C115))&gt;1,0,1)</f>
        <v>1</v>
      </c>
      <c r="AI115" s="15" t="str">
        <f aca="false">IFERROR(VLOOKUP(D115,tipo,1,0),"NO")</f>
        <v>Suministro</v>
      </c>
      <c r="AJ115" s="15" t="str">
        <f aca="false">IFERROR(VLOOKUP(E115,modal,1,0),"NO")</f>
        <v>Contratación mínima cuantia</v>
      </c>
      <c r="AK115" s="73" t="str">
        <f aca="false">IFERROR(VLOOKUP(F115,Tipo!$C$12:$C$27,1,0),"NO")</f>
        <v>NO</v>
      </c>
      <c r="AL115" s="15" t="str">
        <f aca="false">IFERROR(VLOOKUP(H115,afectacion,1,0),"NO")</f>
        <v>Funcionamiento</v>
      </c>
      <c r="AM115" s="15" t="str">
        <f aca="false">IFERROR(VLOOKUP(I115,programa,1,0),"NO")</f>
        <v>NO</v>
      </c>
    </row>
    <row r="116" customFormat="false" ht="27" hidden="false" customHeight="true" outlineLevel="0" collapsed="false">
      <c r="A116" s="55" t="s">
        <v>448</v>
      </c>
      <c r="B116" s="56" t="n">
        <v>2019</v>
      </c>
      <c r="C116" s="57" t="s">
        <v>449</v>
      </c>
      <c r="D116" s="57" t="s">
        <v>450</v>
      </c>
      <c r="E116" s="57" t="s">
        <v>67</v>
      </c>
      <c r="F116" s="58" t="s">
        <v>451</v>
      </c>
      <c r="G116" s="57" t="s">
        <v>452</v>
      </c>
      <c r="H116" s="59" t="s">
        <v>400</v>
      </c>
      <c r="I116" s="60"/>
      <c r="J116" s="61" t="s">
        <v>401</v>
      </c>
      <c r="K116" s="61" t="s">
        <v>401</v>
      </c>
      <c r="L116" s="62"/>
      <c r="M116" s="76" t="n">
        <v>860041749</v>
      </c>
      <c r="N116" s="57" t="s">
        <v>453</v>
      </c>
      <c r="O116" s="64" t="n">
        <v>179808000</v>
      </c>
      <c r="P116" s="64"/>
      <c r="Q116" s="64" t="n">
        <v>0</v>
      </c>
      <c r="R116" s="65"/>
      <c r="S116" s="66"/>
      <c r="T116" s="67" t="n">
        <v>179808000</v>
      </c>
      <c r="U116" s="68" t="n">
        <v>179807994</v>
      </c>
      <c r="V116" s="69" t="n">
        <v>43602</v>
      </c>
      <c r="W116" s="69" t="n">
        <v>43603</v>
      </c>
      <c r="X116" s="69" t="n">
        <v>43847</v>
      </c>
      <c r="Y116" s="56" t="n">
        <v>240</v>
      </c>
      <c r="Z116" s="69"/>
      <c r="AA116" s="69"/>
      <c r="AB116" s="69"/>
      <c r="AC116" s="69" t="s">
        <v>74</v>
      </c>
      <c r="AD116" s="69"/>
      <c r="AE116" s="69"/>
      <c r="AF116" s="71" t="n">
        <v>0.999999966631073</v>
      </c>
      <c r="AG116" s="75"/>
      <c r="AH116" s="72" t="n">
        <f aca="false">IF(SUMPRODUCT((A$14:A116=A116)*(B$14:B116=B116)*(C$14:C116=C116))&gt;1,0,1)</f>
        <v>1</v>
      </c>
      <c r="AI116" s="15" t="str">
        <f aca="false">IFERROR(VLOOKUP(D116,tipo,1,0),"NO")</f>
        <v>Arrendamiento de bienes inmuebles</v>
      </c>
      <c r="AJ116" s="15" t="str">
        <f aca="false">IFERROR(VLOOKUP(E116,modal,1,0),"NO")</f>
        <v>Contratación directa</v>
      </c>
      <c r="AK116" s="73" t="str">
        <f aca="false">IFERROR(VLOOKUP(F116,Tipo!$C$12:$C$27,1,0),"NO")</f>
        <v>El arrendamiento o adquisición de inmuebles</v>
      </c>
      <c r="AL116" s="15" t="str">
        <f aca="false">IFERROR(VLOOKUP(H116,afectacion,1,0),"NO")</f>
        <v>Funcionamiento</v>
      </c>
      <c r="AM116" s="15" t="str">
        <f aca="false">IFERROR(VLOOKUP(I116,programa,1,0),"NO")</f>
        <v>NO</v>
      </c>
    </row>
    <row r="117" customFormat="false" ht="27" hidden="false" customHeight="true" outlineLevel="0" collapsed="false">
      <c r="A117" s="55" t="s">
        <v>454</v>
      </c>
      <c r="B117" s="56" t="n">
        <v>2019</v>
      </c>
      <c r="C117" s="57" t="s">
        <v>455</v>
      </c>
      <c r="D117" s="57" t="s">
        <v>387</v>
      </c>
      <c r="E117" s="57" t="s">
        <v>406</v>
      </c>
      <c r="F117" s="58" t="s">
        <v>407</v>
      </c>
      <c r="G117" s="57" t="s">
        <v>456</v>
      </c>
      <c r="H117" s="59" t="s">
        <v>70</v>
      </c>
      <c r="I117" s="60" t="n">
        <v>41</v>
      </c>
      <c r="J117" s="61" t="s">
        <v>133</v>
      </c>
      <c r="K117" s="61" t="s">
        <v>134</v>
      </c>
      <c r="L117" s="62" t="n">
        <v>1382</v>
      </c>
      <c r="M117" s="74" t="s">
        <v>457</v>
      </c>
      <c r="N117" s="57" t="s">
        <v>458</v>
      </c>
      <c r="O117" s="64" t="n">
        <v>148835300</v>
      </c>
      <c r="P117" s="64"/>
      <c r="Q117" s="64" t="n">
        <v>0</v>
      </c>
      <c r="R117" s="65"/>
      <c r="S117" s="66"/>
      <c r="T117" s="67" t="n">
        <v>148835300</v>
      </c>
      <c r="U117" s="68" t="n">
        <v>104184710</v>
      </c>
      <c r="V117" s="69" t="n">
        <v>43615</v>
      </c>
      <c r="W117" s="69" t="n">
        <v>43627</v>
      </c>
      <c r="X117" s="69" t="n">
        <v>43759</v>
      </c>
      <c r="Y117" s="56" t="n">
        <v>120</v>
      </c>
      <c r="Z117" s="69"/>
      <c r="AA117" s="69"/>
      <c r="AB117" s="69"/>
      <c r="AC117" s="69" t="s">
        <v>74</v>
      </c>
      <c r="AD117" s="69"/>
      <c r="AE117" s="69"/>
      <c r="AF117" s="71" t="n">
        <v>0.7</v>
      </c>
      <c r="AG117" s="75"/>
      <c r="AH117" s="72" t="n">
        <f aca="false">IF(SUMPRODUCT((A$14:A117=A117)*(B$14:B117=B117)*(C$14:C117=C117))&gt;1,0,1)</f>
        <v>1</v>
      </c>
      <c r="AI117" s="15" t="str">
        <f aca="false">IFERROR(VLOOKUP(D117,tipo,1,0),"NO")</f>
        <v>Contratos de prestación de servicios</v>
      </c>
      <c r="AJ117" s="15" t="str">
        <f aca="false">IFERROR(VLOOKUP(E117,modal,1,0),"NO")</f>
        <v>Selección abreviada</v>
      </c>
      <c r="AK117" s="73" t="str">
        <f aca="false">IFERROR(VLOOKUP(F117,Tipo!$C$12:$C$27,1,0),"NO")</f>
        <v>Selección abreviada por menor cuantía </v>
      </c>
      <c r="AL117" s="15" t="str">
        <f aca="false">IFERROR(VLOOKUP(H117,afectacion,1,0),"NO")</f>
        <v>Inversión</v>
      </c>
      <c r="AM117" s="15" t="n">
        <f aca="false">IFERROR(VLOOKUP(I117,programa,1,0),"NO")</f>
        <v>41</v>
      </c>
    </row>
    <row r="118" customFormat="false" ht="27" hidden="false" customHeight="true" outlineLevel="0" collapsed="false">
      <c r="A118" s="55" t="s">
        <v>459</v>
      </c>
      <c r="B118" s="56" t="n">
        <v>2019</v>
      </c>
      <c r="C118" s="57" t="s">
        <v>460</v>
      </c>
      <c r="D118" s="57" t="s">
        <v>387</v>
      </c>
      <c r="E118" s="57" t="s">
        <v>406</v>
      </c>
      <c r="F118" s="58" t="s">
        <v>407</v>
      </c>
      <c r="G118" s="57" t="s">
        <v>461</v>
      </c>
      <c r="H118" s="59" t="s">
        <v>70</v>
      </c>
      <c r="I118" s="60" t="n">
        <v>11</v>
      </c>
      <c r="J118" s="61" t="s">
        <v>105</v>
      </c>
      <c r="K118" s="61" t="s">
        <v>106</v>
      </c>
      <c r="L118" s="62" t="n">
        <v>1353</v>
      </c>
      <c r="M118" s="74" t="s">
        <v>462</v>
      </c>
      <c r="N118" s="57" t="s">
        <v>463</v>
      </c>
      <c r="O118" s="64" t="n">
        <v>222869272</v>
      </c>
      <c r="P118" s="64"/>
      <c r="Q118" s="64" t="n">
        <v>0</v>
      </c>
      <c r="R118" s="65"/>
      <c r="S118" s="66"/>
      <c r="T118" s="67" t="n">
        <v>222869272</v>
      </c>
      <c r="U118" s="68" t="n">
        <v>111434636</v>
      </c>
      <c r="V118" s="69" t="n">
        <v>43621</v>
      </c>
      <c r="W118" s="69" t="n">
        <v>43650</v>
      </c>
      <c r="X118" s="69" t="n">
        <v>43741</v>
      </c>
      <c r="Y118" s="56" t="n">
        <v>90</v>
      </c>
      <c r="Z118" s="69"/>
      <c r="AA118" s="69"/>
      <c r="AB118" s="69"/>
      <c r="AC118" s="69" t="s">
        <v>74</v>
      </c>
      <c r="AD118" s="69"/>
      <c r="AE118" s="69"/>
      <c r="AF118" s="71" t="n">
        <v>0.5</v>
      </c>
      <c r="AG118" s="75"/>
      <c r="AH118" s="72" t="n">
        <f aca="false">IF(SUMPRODUCT((A$14:A118=A118)*(B$14:B118=B118)*(C$14:C118=C118))&gt;1,0,1)</f>
        <v>1</v>
      </c>
      <c r="AI118" s="15" t="str">
        <f aca="false">IFERROR(VLOOKUP(D118,tipo,1,0),"NO")</f>
        <v>Contratos de prestación de servicios</v>
      </c>
      <c r="AJ118" s="15" t="str">
        <f aca="false">IFERROR(VLOOKUP(E118,modal,1,0),"NO")</f>
        <v>Selección abreviada</v>
      </c>
      <c r="AK118" s="73" t="str">
        <f aca="false">IFERROR(VLOOKUP(F118,Tipo!$C$12:$C$27,1,0),"NO")</f>
        <v>Selección abreviada por menor cuantía </v>
      </c>
      <c r="AL118" s="15" t="str">
        <f aca="false">IFERROR(VLOOKUP(H118,afectacion,1,0),"NO")</f>
        <v>Inversión</v>
      </c>
      <c r="AM118" s="15" t="n">
        <f aca="false">IFERROR(VLOOKUP(I118,programa,1,0),"NO")</f>
        <v>11</v>
      </c>
    </row>
    <row r="119" customFormat="false" ht="27" hidden="false" customHeight="true" outlineLevel="0" collapsed="false">
      <c r="A119" s="55" t="s">
        <v>464</v>
      </c>
      <c r="B119" s="56" t="n">
        <v>2019</v>
      </c>
      <c r="C119" s="57" t="s">
        <v>465</v>
      </c>
      <c r="D119" s="57" t="s">
        <v>466</v>
      </c>
      <c r="E119" s="57" t="s">
        <v>436</v>
      </c>
      <c r="F119" s="58" t="s">
        <v>364</v>
      </c>
      <c r="G119" s="57" t="s">
        <v>467</v>
      </c>
      <c r="H119" s="59" t="s">
        <v>70</v>
      </c>
      <c r="I119" s="60" t="n">
        <v>18</v>
      </c>
      <c r="J119" s="61" t="s">
        <v>123</v>
      </c>
      <c r="K119" s="61" t="s">
        <v>124</v>
      </c>
      <c r="L119" s="62" t="n">
        <v>1364</v>
      </c>
      <c r="M119" s="74" t="s">
        <v>468</v>
      </c>
      <c r="N119" s="57" t="s">
        <v>469</v>
      </c>
      <c r="O119" s="64" t="n">
        <v>11584886083</v>
      </c>
      <c r="P119" s="64"/>
      <c r="Q119" s="64" t="n">
        <v>0</v>
      </c>
      <c r="R119" s="65"/>
      <c r="S119" s="66"/>
      <c r="T119" s="67" t="n">
        <v>11584886083</v>
      </c>
      <c r="U119" s="68" t="n">
        <v>3475465825</v>
      </c>
      <c r="V119" s="69" t="n">
        <v>43635</v>
      </c>
      <c r="W119" s="69" t="n">
        <v>43697</v>
      </c>
      <c r="X119" s="69" t="n">
        <v>44001</v>
      </c>
      <c r="Y119" s="56" t="n">
        <v>300</v>
      </c>
      <c r="Z119" s="69"/>
      <c r="AA119" s="69"/>
      <c r="AB119" s="69"/>
      <c r="AC119" s="69" t="s">
        <v>74</v>
      </c>
      <c r="AD119" s="69"/>
      <c r="AE119" s="69"/>
      <c r="AF119" s="71" t="n">
        <v>0.300000000008632</v>
      </c>
      <c r="AG119" s="75"/>
      <c r="AH119" s="72" t="n">
        <f aca="false">IF(SUMPRODUCT((A$14:A119=A119)*(B$14:B119=B119)*(C$14:C119=C119))&gt;1,0,1)</f>
        <v>1</v>
      </c>
      <c r="AI119" s="15" t="str">
        <f aca="false">IFERROR(VLOOKUP(D119,tipo,1,0),"NO")</f>
        <v>Obra pública</v>
      </c>
      <c r="AJ119" s="15" t="str">
        <f aca="false">IFERROR(VLOOKUP(E119,modal,1,0),"NO")</f>
        <v>Licitación pública</v>
      </c>
      <c r="AK119" s="73" t="str">
        <f aca="false">IFERROR(VLOOKUP(F119,Tipo!$C$12:$C$27,1,0),"NO")</f>
        <v>NO</v>
      </c>
      <c r="AL119" s="15" t="str">
        <f aca="false">IFERROR(VLOOKUP(H119,afectacion,1,0),"NO")</f>
        <v>Inversión</v>
      </c>
      <c r="AM119" s="15" t="n">
        <f aca="false">IFERROR(VLOOKUP(I119,programa,1,0),"NO")</f>
        <v>18</v>
      </c>
    </row>
    <row r="120" customFormat="false" ht="27" hidden="false" customHeight="true" outlineLevel="0" collapsed="false">
      <c r="A120" s="55" t="s">
        <v>470</v>
      </c>
      <c r="B120" s="56" t="n">
        <v>2019</v>
      </c>
      <c r="C120" s="57" t="s">
        <v>471</v>
      </c>
      <c r="D120" s="57" t="s">
        <v>362</v>
      </c>
      <c r="E120" s="57" t="s">
        <v>363</v>
      </c>
      <c r="F120" s="58" t="s">
        <v>364</v>
      </c>
      <c r="G120" s="57" t="s">
        <v>472</v>
      </c>
      <c r="H120" s="59" t="s">
        <v>70</v>
      </c>
      <c r="I120" s="60" t="n">
        <v>11</v>
      </c>
      <c r="J120" s="61" t="s">
        <v>105</v>
      </c>
      <c r="K120" s="61" t="s">
        <v>106</v>
      </c>
      <c r="L120" s="62" t="n">
        <v>1353</v>
      </c>
      <c r="M120" s="74" t="n">
        <v>52268409</v>
      </c>
      <c r="N120" s="57" t="s">
        <v>473</v>
      </c>
      <c r="O120" s="64" t="n">
        <v>9800000</v>
      </c>
      <c r="P120" s="64"/>
      <c r="Q120" s="64" t="n">
        <v>0</v>
      </c>
      <c r="R120" s="65"/>
      <c r="S120" s="66"/>
      <c r="T120" s="67" t="n">
        <v>9800000</v>
      </c>
      <c r="U120" s="68" t="n">
        <v>2800000</v>
      </c>
      <c r="V120" s="69" t="n">
        <v>43643</v>
      </c>
      <c r="W120" s="69" t="n">
        <v>43650</v>
      </c>
      <c r="X120" s="69" t="n">
        <v>43756</v>
      </c>
      <c r="Y120" s="56" t="n">
        <v>105</v>
      </c>
      <c r="Z120" s="69"/>
      <c r="AA120" s="69"/>
      <c r="AB120" s="69"/>
      <c r="AC120" s="69"/>
      <c r="AD120" s="69" t="s">
        <v>74</v>
      </c>
      <c r="AE120" s="69"/>
      <c r="AF120" s="71" t="n">
        <v>0.285714285714286</v>
      </c>
      <c r="AG120" s="75"/>
      <c r="AH120" s="72" t="n">
        <f aca="false">IF(SUMPRODUCT((A$14:A120=A120)*(B$14:B120=B120)*(C$14:C120=C120))&gt;1,0,1)</f>
        <v>1</v>
      </c>
      <c r="AI120" s="15" t="str">
        <f aca="false">IFERROR(VLOOKUP(D120,tipo,1,0),"NO")</f>
        <v>Interventoría</v>
      </c>
      <c r="AJ120" s="15" t="str">
        <f aca="false">IFERROR(VLOOKUP(E120,modal,1,0),"NO")</f>
        <v>Contratación mínima cuantia</v>
      </c>
      <c r="AK120" s="73" t="str">
        <f aca="false">IFERROR(VLOOKUP(F120,Tipo!$C$12:$C$27,1,0),"NO")</f>
        <v>NO</v>
      </c>
      <c r="AL120" s="15" t="str">
        <f aca="false">IFERROR(VLOOKUP(H120,afectacion,1,0),"NO")</f>
        <v>Inversión</v>
      </c>
      <c r="AM120" s="15" t="n">
        <f aca="false">IFERROR(VLOOKUP(I120,programa,1,0),"NO")</f>
        <v>11</v>
      </c>
    </row>
    <row r="121" customFormat="false" ht="27" hidden="false" customHeight="true" outlineLevel="0" collapsed="false">
      <c r="A121" s="55" t="s">
        <v>474</v>
      </c>
      <c r="B121" s="56" t="n">
        <v>2019</v>
      </c>
      <c r="C121" s="57" t="s">
        <v>475</v>
      </c>
      <c r="D121" s="57" t="s">
        <v>66</v>
      </c>
      <c r="E121" s="57" t="s">
        <v>67</v>
      </c>
      <c r="F121" s="58" t="s">
        <v>68</v>
      </c>
      <c r="G121" s="57" t="s">
        <v>476</v>
      </c>
      <c r="H121" s="59" t="s">
        <v>70</v>
      </c>
      <c r="I121" s="60" t="n">
        <v>45</v>
      </c>
      <c r="J121" s="61" t="s">
        <v>71</v>
      </c>
      <c r="K121" s="61" t="s">
        <v>72</v>
      </c>
      <c r="L121" s="62" t="n">
        <v>1375</v>
      </c>
      <c r="M121" s="77" t="n">
        <v>1022954998</v>
      </c>
      <c r="N121" s="57" t="s">
        <v>477</v>
      </c>
      <c r="O121" s="64" t="n">
        <v>14000000</v>
      </c>
      <c r="P121" s="64"/>
      <c r="Q121" s="64" t="n">
        <v>0</v>
      </c>
      <c r="R121" s="65"/>
      <c r="S121" s="66"/>
      <c r="T121" s="67" t="n">
        <v>14000000</v>
      </c>
      <c r="U121" s="68" t="n">
        <v>9800000</v>
      </c>
      <c r="V121" s="69" t="n">
        <v>43642</v>
      </c>
      <c r="W121" s="69" t="n">
        <v>43650</v>
      </c>
      <c r="X121" s="69" t="n">
        <v>43864</v>
      </c>
      <c r="Y121" s="56" t="n">
        <v>210</v>
      </c>
      <c r="Z121" s="69"/>
      <c r="AA121" s="69"/>
      <c r="AB121" s="69"/>
      <c r="AC121" s="69" t="s">
        <v>74</v>
      </c>
      <c r="AD121" s="69"/>
      <c r="AE121" s="69"/>
      <c r="AF121" s="71" t="n">
        <v>0.7</v>
      </c>
      <c r="AG121" s="75"/>
      <c r="AH121" s="72" t="n">
        <f aca="false">IF(SUMPRODUCT((A$14:A121=A121)*(B$14:B121=B121)*(C$14:C121=C121))&gt;1,0,1)</f>
        <v>1</v>
      </c>
      <c r="AI121" s="15" t="str">
        <f aca="false">IFERROR(VLOOKUP(D121,tipo,1,0),"NO")</f>
        <v>Contratos de prestación de servicios profesionales y de apoyo a la gestión</v>
      </c>
      <c r="AJ121" s="15" t="str">
        <f aca="false">IFERROR(VLOOKUP(E121,modal,1,0),"NO")</f>
        <v>Contratación directa</v>
      </c>
      <c r="AK121" s="73" t="str">
        <f aca="false">IFERROR(VLOOKUP(F121,Tipo!$C$12:$C$27,1,0),"NO")</f>
        <v>Prestación de servicios profesionales y de apoyo a la gestión, o para la ejecución de trabajos artísticos que sólo puedan encomendarse a determinadas personas naturales;</v>
      </c>
      <c r="AL121" s="15" t="str">
        <f aca="false">IFERROR(VLOOKUP(H121,afectacion,1,0),"NO")</f>
        <v>Inversión</v>
      </c>
      <c r="AM121" s="15" t="n">
        <f aca="false">IFERROR(VLOOKUP(I121,programa,1,0),"NO")</f>
        <v>45</v>
      </c>
    </row>
    <row r="122" customFormat="false" ht="27" hidden="false" customHeight="true" outlineLevel="0" collapsed="false">
      <c r="A122" s="55" t="s">
        <v>478</v>
      </c>
      <c r="B122" s="56" t="n">
        <v>2019</v>
      </c>
      <c r="C122" s="57" t="s">
        <v>479</v>
      </c>
      <c r="D122" s="57" t="s">
        <v>66</v>
      </c>
      <c r="E122" s="57" t="s">
        <v>67</v>
      </c>
      <c r="F122" s="58" t="s">
        <v>68</v>
      </c>
      <c r="G122" s="57" t="s">
        <v>476</v>
      </c>
      <c r="H122" s="59" t="s">
        <v>70</v>
      </c>
      <c r="I122" s="60" t="n">
        <v>45</v>
      </c>
      <c r="J122" s="61" t="s">
        <v>71</v>
      </c>
      <c r="K122" s="61" t="s">
        <v>72</v>
      </c>
      <c r="L122" s="62" t="n">
        <v>1375</v>
      </c>
      <c r="M122" s="77" t="n">
        <v>79626757</v>
      </c>
      <c r="N122" s="57" t="s">
        <v>480</v>
      </c>
      <c r="O122" s="64" t="n">
        <v>14000000</v>
      </c>
      <c r="P122" s="64" t="n">
        <v>1</v>
      </c>
      <c r="Q122" s="64" t="n">
        <v>-9666667</v>
      </c>
      <c r="R122" s="65"/>
      <c r="S122" s="66"/>
      <c r="T122" s="67" t="n">
        <v>4333333</v>
      </c>
      <c r="U122" s="68" t="n">
        <v>4333333</v>
      </c>
      <c r="V122" s="69" t="n">
        <v>43642</v>
      </c>
      <c r="W122" s="69" t="n">
        <v>43650</v>
      </c>
      <c r="X122" s="69" t="n">
        <v>43864</v>
      </c>
      <c r="Y122" s="56" t="n">
        <v>210</v>
      </c>
      <c r="Z122" s="69"/>
      <c r="AA122" s="69"/>
      <c r="AB122" s="69"/>
      <c r="AC122" s="69" t="s">
        <v>74</v>
      </c>
      <c r="AD122" s="69"/>
      <c r="AE122" s="69"/>
      <c r="AF122" s="71" t="n">
        <v>1</v>
      </c>
      <c r="AG122" s="75"/>
      <c r="AH122" s="72" t="n">
        <f aca="false">IF(SUMPRODUCT((A$14:A122=A122)*(B$14:B122=B122)*(C$14:C122=C122))&gt;1,0,1)</f>
        <v>1</v>
      </c>
      <c r="AI122" s="15" t="str">
        <f aca="false">IFERROR(VLOOKUP(D122,tipo,1,0),"NO")</f>
        <v>Contratos de prestación de servicios profesionales y de apoyo a la gestión</v>
      </c>
      <c r="AJ122" s="15" t="str">
        <f aca="false">IFERROR(VLOOKUP(E122,modal,1,0),"NO")</f>
        <v>Contratación directa</v>
      </c>
      <c r="AK122" s="73" t="str">
        <f aca="false">IFERROR(VLOOKUP(F122,Tipo!$C$12:$C$27,1,0),"NO")</f>
        <v>Prestación de servicios profesionales y de apoyo a la gestión, o para la ejecución de trabajos artísticos que sólo puedan encomendarse a determinadas personas naturales;</v>
      </c>
      <c r="AL122" s="15" t="str">
        <f aca="false">IFERROR(VLOOKUP(H122,afectacion,1,0),"NO")</f>
        <v>Inversión</v>
      </c>
      <c r="AM122" s="15" t="n">
        <f aca="false">IFERROR(VLOOKUP(I122,programa,1,0),"NO")</f>
        <v>45</v>
      </c>
    </row>
    <row r="123" customFormat="false" ht="27" hidden="false" customHeight="true" outlineLevel="0" collapsed="false">
      <c r="A123" s="55" t="s">
        <v>481</v>
      </c>
      <c r="B123" s="56" t="n">
        <v>2019</v>
      </c>
      <c r="C123" s="57" t="s">
        <v>482</v>
      </c>
      <c r="D123" s="57" t="s">
        <v>66</v>
      </c>
      <c r="E123" s="57" t="s">
        <v>67</v>
      </c>
      <c r="F123" s="58" t="s">
        <v>68</v>
      </c>
      <c r="G123" s="57" t="s">
        <v>476</v>
      </c>
      <c r="H123" s="59" t="s">
        <v>70</v>
      </c>
      <c r="I123" s="60" t="n">
        <v>45</v>
      </c>
      <c r="J123" s="61" t="s">
        <v>71</v>
      </c>
      <c r="K123" s="61" t="s">
        <v>72</v>
      </c>
      <c r="L123" s="62" t="n">
        <v>1375</v>
      </c>
      <c r="M123" s="74" t="n">
        <v>1102796422</v>
      </c>
      <c r="N123" s="57" t="s">
        <v>483</v>
      </c>
      <c r="O123" s="64" t="n">
        <v>14000000</v>
      </c>
      <c r="P123" s="64"/>
      <c r="Q123" s="64" t="n">
        <v>0</v>
      </c>
      <c r="R123" s="65"/>
      <c r="S123" s="66"/>
      <c r="T123" s="67" t="n">
        <v>14000000</v>
      </c>
      <c r="U123" s="68" t="n">
        <v>9800000</v>
      </c>
      <c r="V123" s="69" t="n">
        <v>43642</v>
      </c>
      <c r="W123" s="69" t="n">
        <v>43650</v>
      </c>
      <c r="X123" s="69" t="n">
        <v>43864</v>
      </c>
      <c r="Y123" s="56" t="n">
        <v>210</v>
      </c>
      <c r="Z123" s="56"/>
      <c r="AA123" s="70"/>
      <c r="AB123" s="57"/>
      <c r="AC123" s="57" t="s">
        <v>74</v>
      </c>
      <c r="AD123" s="57"/>
      <c r="AE123" s="57"/>
      <c r="AF123" s="71" t="n">
        <v>0.7</v>
      </c>
      <c r="AG123" s="75"/>
      <c r="AH123" s="72" t="n">
        <f aca="false">IF(SUMPRODUCT((A$14:A123=A123)*(B$14:B123=B123)*(C$14:C123=C123))&gt;1,0,1)</f>
        <v>1</v>
      </c>
      <c r="AI123" s="15" t="str">
        <f aca="false">IFERROR(VLOOKUP(D123,tipo,1,0),"NO")</f>
        <v>Contratos de prestación de servicios profesionales y de apoyo a la gestión</v>
      </c>
      <c r="AJ123" s="15" t="str">
        <f aca="false">IFERROR(VLOOKUP(E123,modal,1,0),"NO")</f>
        <v>Contratación directa</v>
      </c>
      <c r="AK123" s="73" t="str">
        <f aca="false">IFERROR(VLOOKUP(F123,Tipo!$C$12:$C$27,1,0),"NO")</f>
        <v>Prestación de servicios profesionales y de apoyo a la gestión, o para la ejecución de trabajos artísticos que sólo puedan encomendarse a determinadas personas naturales;</v>
      </c>
      <c r="AL123" s="15" t="str">
        <f aca="false">IFERROR(VLOOKUP(H123,afectacion,1,0),"NO")</f>
        <v>Inversión</v>
      </c>
      <c r="AM123" s="15" t="n">
        <f aca="false">IFERROR(VLOOKUP(I123,programa,1,0),"NO")</f>
        <v>45</v>
      </c>
    </row>
    <row r="124" customFormat="false" ht="27" hidden="false" customHeight="true" outlineLevel="0" collapsed="false">
      <c r="A124" s="55" t="s">
        <v>484</v>
      </c>
      <c r="B124" s="56" t="n">
        <v>2019</v>
      </c>
      <c r="C124" s="57" t="s">
        <v>485</v>
      </c>
      <c r="D124" s="57" t="s">
        <v>66</v>
      </c>
      <c r="E124" s="57" t="s">
        <v>67</v>
      </c>
      <c r="F124" s="58" t="s">
        <v>68</v>
      </c>
      <c r="G124" s="57" t="s">
        <v>476</v>
      </c>
      <c r="H124" s="59" t="s">
        <v>70</v>
      </c>
      <c r="I124" s="60" t="n">
        <v>45</v>
      </c>
      <c r="J124" s="61" t="s">
        <v>71</v>
      </c>
      <c r="K124" s="61" t="s">
        <v>72</v>
      </c>
      <c r="L124" s="62" t="n">
        <v>1375</v>
      </c>
      <c r="M124" s="74" t="n">
        <v>53072839</v>
      </c>
      <c r="N124" s="57" t="s">
        <v>486</v>
      </c>
      <c r="O124" s="64" t="n">
        <v>14000000</v>
      </c>
      <c r="P124" s="64"/>
      <c r="Q124" s="64" t="n">
        <v>0</v>
      </c>
      <c r="R124" s="65"/>
      <c r="S124" s="66"/>
      <c r="T124" s="67" t="n">
        <v>14000000</v>
      </c>
      <c r="U124" s="68" t="n">
        <v>9800000</v>
      </c>
      <c r="V124" s="69" t="n">
        <v>43642</v>
      </c>
      <c r="W124" s="69" t="n">
        <v>43650</v>
      </c>
      <c r="X124" s="69" t="n">
        <v>43864</v>
      </c>
      <c r="Y124" s="56" t="n">
        <v>210</v>
      </c>
      <c r="Z124" s="69"/>
      <c r="AA124" s="69"/>
      <c r="AB124" s="69"/>
      <c r="AC124" s="69" t="s">
        <v>74</v>
      </c>
      <c r="AD124" s="69"/>
      <c r="AE124" s="69"/>
      <c r="AF124" s="71" t="n">
        <v>0.7</v>
      </c>
      <c r="AG124" s="75"/>
      <c r="AH124" s="72" t="n">
        <f aca="false">IF(SUMPRODUCT((A$14:A124=A124)*(B$14:B124=B124)*(C$14:C124=C124))&gt;1,0,1)</f>
        <v>1</v>
      </c>
      <c r="AI124" s="15" t="str">
        <f aca="false">IFERROR(VLOOKUP(D124,tipo,1,0),"NO")</f>
        <v>Contratos de prestación de servicios profesionales y de apoyo a la gestión</v>
      </c>
      <c r="AJ124" s="15" t="str">
        <f aca="false">IFERROR(VLOOKUP(E124,modal,1,0),"NO")</f>
        <v>Contratación directa</v>
      </c>
      <c r="AK124" s="73" t="str">
        <f aca="false">IFERROR(VLOOKUP(F124,Tipo!$C$12:$C$27,1,0),"NO")</f>
        <v>Prestación de servicios profesionales y de apoyo a la gestión, o para la ejecución de trabajos artísticos que sólo puedan encomendarse a determinadas personas naturales;</v>
      </c>
      <c r="AL124" s="15" t="str">
        <f aca="false">IFERROR(VLOOKUP(H124,afectacion,1,0),"NO")</f>
        <v>Inversión</v>
      </c>
      <c r="AM124" s="15" t="n">
        <f aca="false">IFERROR(VLOOKUP(I124,programa,1,0),"NO")</f>
        <v>45</v>
      </c>
    </row>
    <row r="125" customFormat="false" ht="27" hidden="false" customHeight="true" outlineLevel="0" collapsed="false">
      <c r="A125" s="55" t="s">
        <v>487</v>
      </c>
      <c r="B125" s="56" t="n">
        <v>2019</v>
      </c>
      <c r="C125" s="57" t="s">
        <v>488</v>
      </c>
      <c r="D125" s="57" t="s">
        <v>66</v>
      </c>
      <c r="E125" s="57" t="s">
        <v>67</v>
      </c>
      <c r="F125" s="58" t="s">
        <v>68</v>
      </c>
      <c r="G125" s="57" t="s">
        <v>489</v>
      </c>
      <c r="H125" s="59" t="s">
        <v>70</v>
      </c>
      <c r="I125" s="60" t="n">
        <v>45</v>
      </c>
      <c r="J125" s="61" t="s">
        <v>71</v>
      </c>
      <c r="K125" s="61" t="s">
        <v>72</v>
      </c>
      <c r="L125" s="62" t="n">
        <v>1375</v>
      </c>
      <c r="M125" s="74" t="n">
        <v>53102434</v>
      </c>
      <c r="N125" s="57" t="s">
        <v>490</v>
      </c>
      <c r="O125" s="64" t="n">
        <v>10200000</v>
      </c>
      <c r="P125" s="64"/>
      <c r="Q125" s="64" t="n">
        <v>0</v>
      </c>
      <c r="R125" s="65"/>
      <c r="S125" s="66"/>
      <c r="T125" s="67" t="n">
        <v>10200000</v>
      </c>
      <c r="U125" s="68" t="n">
        <v>6000000</v>
      </c>
      <c r="V125" s="69" t="n">
        <v>43642</v>
      </c>
      <c r="W125" s="69" t="n">
        <v>43650</v>
      </c>
      <c r="X125" s="69" t="n">
        <v>43864</v>
      </c>
      <c r="Y125" s="56" t="n">
        <v>210</v>
      </c>
      <c r="Z125" s="69"/>
      <c r="AA125" s="69"/>
      <c r="AB125" s="69"/>
      <c r="AC125" s="69" t="s">
        <v>74</v>
      </c>
      <c r="AD125" s="69"/>
      <c r="AE125" s="69"/>
      <c r="AF125" s="71" t="n">
        <v>0.588235294117647</v>
      </c>
      <c r="AG125" s="75"/>
      <c r="AH125" s="72" t="n">
        <f aca="false">IF(SUMPRODUCT((A$14:A125=A125)*(B$14:B125=B125)*(C$14:C125=C125))&gt;1,0,1)</f>
        <v>1</v>
      </c>
      <c r="AI125" s="15" t="str">
        <f aca="false">IFERROR(VLOOKUP(D125,tipo,1,0),"NO")</f>
        <v>Contratos de prestación de servicios profesionales y de apoyo a la gestión</v>
      </c>
      <c r="AJ125" s="15" t="str">
        <f aca="false">IFERROR(VLOOKUP(E125,modal,1,0),"NO")</f>
        <v>Contratación directa</v>
      </c>
      <c r="AK125" s="73" t="str">
        <f aca="false">IFERROR(VLOOKUP(F125,Tipo!$C$12:$C$27,1,0),"NO")</f>
        <v>Prestación de servicios profesionales y de apoyo a la gestión, o para la ejecución de trabajos artísticos que sólo puedan encomendarse a determinadas personas naturales;</v>
      </c>
      <c r="AL125" s="15" t="str">
        <f aca="false">IFERROR(VLOOKUP(H125,afectacion,1,0),"NO")</f>
        <v>Inversión</v>
      </c>
      <c r="AM125" s="15" t="n">
        <f aca="false">IFERROR(VLOOKUP(I125,programa,1,0),"NO")</f>
        <v>45</v>
      </c>
    </row>
    <row r="126" customFormat="false" ht="27" hidden="false" customHeight="true" outlineLevel="0" collapsed="false">
      <c r="A126" s="55" t="s">
        <v>491</v>
      </c>
      <c r="B126" s="56" t="n">
        <v>2019</v>
      </c>
      <c r="C126" s="57" t="s">
        <v>492</v>
      </c>
      <c r="D126" s="57" t="s">
        <v>66</v>
      </c>
      <c r="E126" s="57" t="s">
        <v>67</v>
      </c>
      <c r="F126" s="58" t="s">
        <v>68</v>
      </c>
      <c r="G126" s="57" t="s">
        <v>476</v>
      </c>
      <c r="H126" s="59" t="s">
        <v>70</v>
      </c>
      <c r="I126" s="60" t="n">
        <v>45</v>
      </c>
      <c r="J126" s="61" t="s">
        <v>71</v>
      </c>
      <c r="K126" s="61" t="s">
        <v>72</v>
      </c>
      <c r="L126" s="62" t="n">
        <v>1375</v>
      </c>
      <c r="M126" s="74" t="n">
        <v>80733543</v>
      </c>
      <c r="N126" s="57" t="s">
        <v>493</v>
      </c>
      <c r="O126" s="64" t="n">
        <v>14000000</v>
      </c>
      <c r="P126" s="64"/>
      <c r="Q126" s="64" t="n">
        <v>0</v>
      </c>
      <c r="R126" s="65"/>
      <c r="S126" s="66"/>
      <c r="T126" s="67" t="n">
        <v>14000000</v>
      </c>
      <c r="U126" s="68" t="n">
        <v>9800000</v>
      </c>
      <c r="V126" s="69" t="n">
        <v>43642</v>
      </c>
      <c r="W126" s="69" t="n">
        <v>43650</v>
      </c>
      <c r="X126" s="69" t="n">
        <v>43864</v>
      </c>
      <c r="Y126" s="56" t="n">
        <v>210</v>
      </c>
      <c r="Z126" s="69"/>
      <c r="AA126" s="69"/>
      <c r="AB126" s="69"/>
      <c r="AC126" s="69" t="s">
        <v>74</v>
      </c>
      <c r="AD126" s="69"/>
      <c r="AE126" s="69"/>
      <c r="AF126" s="71" t="n">
        <v>0.7</v>
      </c>
      <c r="AG126" s="75"/>
      <c r="AH126" s="72" t="n">
        <f aca="false">IF(SUMPRODUCT((A$14:A126=A126)*(B$14:B126=B126)*(C$14:C126=C126))&gt;1,0,1)</f>
        <v>1</v>
      </c>
      <c r="AI126" s="15" t="str">
        <f aca="false">IFERROR(VLOOKUP(D126,tipo,1,0),"NO")</f>
        <v>Contratos de prestación de servicios profesionales y de apoyo a la gestión</v>
      </c>
      <c r="AJ126" s="15" t="str">
        <f aca="false">IFERROR(VLOOKUP(E126,modal,1,0),"NO")</f>
        <v>Contratación directa</v>
      </c>
      <c r="AK126" s="73" t="str">
        <f aca="false">IFERROR(VLOOKUP(F126,Tipo!$C$12:$C$27,1,0),"NO")</f>
        <v>Prestación de servicios profesionales y de apoyo a la gestión, o para la ejecución de trabajos artísticos que sólo puedan encomendarse a determinadas personas naturales;</v>
      </c>
      <c r="AL126" s="15" t="str">
        <f aca="false">IFERROR(VLOOKUP(H126,afectacion,1,0),"NO")</f>
        <v>Inversión</v>
      </c>
      <c r="AM126" s="15" t="n">
        <f aca="false">IFERROR(VLOOKUP(I126,programa,1,0),"NO")</f>
        <v>45</v>
      </c>
    </row>
    <row r="127" customFormat="false" ht="27" hidden="false" customHeight="true" outlineLevel="0" collapsed="false">
      <c r="A127" s="55" t="s">
        <v>494</v>
      </c>
      <c r="B127" s="56" t="n">
        <v>2019</v>
      </c>
      <c r="C127" s="57" t="s">
        <v>495</v>
      </c>
      <c r="D127" s="57" t="s">
        <v>66</v>
      </c>
      <c r="E127" s="57" t="s">
        <v>67</v>
      </c>
      <c r="F127" s="58" t="s">
        <v>68</v>
      </c>
      <c r="G127" s="57" t="s">
        <v>476</v>
      </c>
      <c r="H127" s="59" t="s">
        <v>70</v>
      </c>
      <c r="I127" s="60" t="n">
        <v>45</v>
      </c>
      <c r="J127" s="61" t="s">
        <v>71</v>
      </c>
      <c r="K127" s="61" t="s">
        <v>72</v>
      </c>
      <c r="L127" s="62" t="n">
        <v>1375</v>
      </c>
      <c r="M127" s="74" t="n">
        <v>80830022</v>
      </c>
      <c r="N127" s="57" t="s">
        <v>496</v>
      </c>
      <c r="O127" s="64" t="n">
        <v>14000000</v>
      </c>
      <c r="P127" s="64"/>
      <c r="Q127" s="64" t="n">
        <v>0</v>
      </c>
      <c r="R127" s="65"/>
      <c r="S127" s="66"/>
      <c r="T127" s="67" t="n">
        <v>14000000</v>
      </c>
      <c r="U127" s="68" t="n">
        <v>9800000</v>
      </c>
      <c r="V127" s="69" t="n">
        <v>43642</v>
      </c>
      <c r="W127" s="69" t="n">
        <v>43650</v>
      </c>
      <c r="X127" s="69" t="n">
        <v>43864</v>
      </c>
      <c r="Y127" s="56" t="n">
        <v>210</v>
      </c>
      <c r="Z127" s="69"/>
      <c r="AA127" s="69"/>
      <c r="AB127" s="69"/>
      <c r="AC127" s="69" t="s">
        <v>74</v>
      </c>
      <c r="AD127" s="69"/>
      <c r="AE127" s="69"/>
      <c r="AF127" s="71" t="n">
        <v>0.7</v>
      </c>
      <c r="AG127" s="75"/>
      <c r="AH127" s="72" t="n">
        <f aca="false">IF(SUMPRODUCT((A$14:A127=A127)*(B$14:B127=B127)*(C$14:C127=C127))&gt;1,0,1)</f>
        <v>1</v>
      </c>
      <c r="AI127" s="15" t="str">
        <f aca="false">IFERROR(VLOOKUP(D127,tipo,1,0),"NO")</f>
        <v>Contratos de prestación de servicios profesionales y de apoyo a la gestión</v>
      </c>
      <c r="AJ127" s="15" t="str">
        <f aca="false">IFERROR(VLOOKUP(E127,modal,1,0),"NO")</f>
        <v>Contratación directa</v>
      </c>
      <c r="AK127" s="73" t="str">
        <f aca="false">IFERROR(VLOOKUP(F127,Tipo!$C$12:$C$27,1,0),"NO")</f>
        <v>Prestación de servicios profesionales y de apoyo a la gestión, o para la ejecución de trabajos artísticos que sólo puedan encomendarse a determinadas personas naturales;</v>
      </c>
      <c r="AL127" s="15" t="str">
        <f aca="false">IFERROR(VLOOKUP(H127,afectacion,1,0),"NO")</f>
        <v>Inversión</v>
      </c>
      <c r="AM127" s="15" t="n">
        <f aca="false">IFERROR(VLOOKUP(I127,programa,1,0),"NO")</f>
        <v>45</v>
      </c>
    </row>
    <row r="128" customFormat="false" ht="27" hidden="false" customHeight="true" outlineLevel="0" collapsed="false">
      <c r="A128" s="55" t="s">
        <v>497</v>
      </c>
      <c r="B128" s="56" t="n">
        <v>2019</v>
      </c>
      <c r="C128" s="57" t="s">
        <v>498</v>
      </c>
      <c r="D128" s="57" t="s">
        <v>499</v>
      </c>
      <c r="E128" s="57" t="s">
        <v>67</v>
      </c>
      <c r="F128" s="58" t="s">
        <v>68</v>
      </c>
      <c r="G128" s="57" t="s">
        <v>500</v>
      </c>
      <c r="H128" s="59" t="s">
        <v>70</v>
      </c>
      <c r="I128" s="60" t="n">
        <v>3</v>
      </c>
      <c r="J128" s="61" t="s">
        <v>118</v>
      </c>
      <c r="K128" s="61" t="s">
        <v>106</v>
      </c>
      <c r="L128" s="62" t="n">
        <v>1334</v>
      </c>
      <c r="M128" s="74" t="n">
        <v>900958564</v>
      </c>
      <c r="N128" s="57" t="s">
        <v>501</v>
      </c>
      <c r="O128" s="64" t="n">
        <v>81354722</v>
      </c>
      <c r="P128" s="64"/>
      <c r="Q128" s="64" t="n">
        <v>0</v>
      </c>
      <c r="R128" s="65"/>
      <c r="S128" s="66"/>
      <c r="T128" s="67" t="n">
        <v>81354722</v>
      </c>
      <c r="U128" s="68" t="n">
        <v>0</v>
      </c>
      <c r="V128" s="69" t="n">
        <v>43642</v>
      </c>
      <c r="W128" s="69" t="n">
        <v>43726</v>
      </c>
      <c r="X128" s="69" t="n">
        <v>43968</v>
      </c>
      <c r="Y128" s="56" t="n">
        <v>240</v>
      </c>
      <c r="Z128" s="69"/>
      <c r="AA128" s="69"/>
      <c r="AB128" s="69"/>
      <c r="AC128" s="69" t="s">
        <v>74</v>
      </c>
      <c r="AD128" s="69"/>
      <c r="AE128" s="69"/>
      <c r="AF128" s="71" t="n">
        <v>0</v>
      </c>
      <c r="AG128" s="75"/>
      <c r="AH128" s="72" t="n">
        <f aca="false">IF(SUMPRODUCT((A$14:A128=A128)*(B$14:B128=B128)*(C$14:C128=C128))&gt;1,0,1)</f>
        <v>1</v>
      </c>
      <c r="AI128" s="15" t="str">
        <f aca="false">IFERROR(VLOOKUP(D128,tipo,1,0),"NO")</f>
        <v>Contratos interadministrativos</v>
      </c>
      <c r="AJ128" s="15" t="str">
        <f aca="false">IFERROR(VLOOKUP(E128,modal,1,0),"NO")</f>
        <v>Contratación directa</v>
      </c>
      <c r="AK128" s="73" t="str">
        <f aca="false">IFERROR(VLOOKUP(F128,Tipo!$C$12:$C$27,1,0),"NO")</f>
        <v>Prestación de servicios profesionales y de apoyo a la gestión, o para la ejecución de trabajos artísticos que sólo puedan encomendarse a determinadas personas naturales;</v>
      </c>
      <c r="AL128" s="15" t="str">
        <f aca="false">IFERROR(VLOOKUP(H128,afectacion,1,0),"NO")</f>
        <v>Inversión</v>
      </c>
      <c r="AM128" s="15" t="n">
        <f aca="false">IFERROR(VLOOKUP(I128,programa,1,0),"NO")</f>
        <v>3</v>
      </c>
    </row>
    <row r="129" customFormat="false" ht="27" hidden="false" customHeight="true" outlineLevel="0" collapsed="false">
      <c r="A129" s="55" t="s">
        <v>502</v>
      </c>
      <c r="B129" s="56" t="n">
        <v>2019</v>
      </c>
      <c r="C129" s="57" t="s">
        <v>503</v>
      </c>
      <c r="D129" s="57" t="s">
        <v>66</v>
      </c>
      <c r="E129" s="57" t="s">
        <v>67</v>
      </c>
      <c r="F129" s="58" t="s">
        <v>68</v>
      </c>
      <c r="G129" s="57" t="s">
        <v>476</v>
      </c>
      <c r="H129" s="59" t="s">
        <v>70</v>
      </c>
      <c r="I129" s="60" t="n">
        <v>45</v>
      </c>
      <c r="J129" s="61" t="s">
        <v>71</v>
      </c>
      <c r="K129" s="61" t="s">
        <v>72</v>
      </c>
      <c r="L129" s="62" t="n">
        <v>1375</v>
      </c>
      <c r="M129" s="74" t="n">
        <v>1030643941</v>
      </c>
      <c r="N129" s="57" t="s">
        <v>504</v>
      </c>
      <c r="O129" s="64" t="n">
        <v>14000000</v>
      </c>
      <c r="P129" s="64"/>
      <c r="Q129" s="64" t="n">
        <v>0</v>
      </c>
      <c r="R129" s="65"/>
      <c r="S129" s="66"/>
      <c r="T129" s="67" t="n">
        <v>14000000</v>
      </c>
      <c r="U129" s="68" t="n">
        <v>9800000</v>
      </c>
      <c r="V129" s="69" t="n">
        <v>43642</v>
      </c>
      <c r="W129" s="69" t="n">
        <v>43650</v>
      </c>
      <c r="X129" s="69" t="n">
        <v>43864</v>
      </c>
      <c r="Y129" s="56" t="n">
        <v>210</v>
      </c>
      <c r="Z129" s="69"/>
      <c r="AA129" s="69"/>
      <c r="AB129" s="69"/>
      <c r="AC129" s="69" t="s">
        <v>74</v>
      </c>
      <c r="AD129" s="69"/>
      <c r="AE129" s="69"/>
      <c r="AF129" s="71" t="n">
        <v>0.7</v>
      </c>
      <c r="AG129" s="75"/>
      <c r="AH129" s="72" t="n">
        <f aca="false">IF(SUMPRODUCT((A$14:A129=A129)*(B$14:B129=B129)*(C$14:C129=C129))&gt;1,0,1)</f>
        <v>1</v>
      </c>
      <c r="AI129" s="15" t="str">
        <f aca="false">IFERROR(VLOOKUP(D129,tipo,1,0),"NO")</f>
        <v>Contratos de prestación de servicios profesionales y de apoyo a la gestión</v>
      </c>
      <c r="AJ129" s="15" t="str">
        <f aca="false">IFERROR(VLOOKUP(E129,modal,1,0),"NO")</f>
        <v>Contratación directa</v>
      </c>
      <c r="AK129" s="73" t="str">
        <f aca="false">IFERROR(VLOOKUP(F129,Tipo!$C$12:$C$27,1,0),"NO")</f>
        <v>Prestación de servicios profesionales y de apoyo a la gestión, o para la ejecución de trabajos artísticos que sólo puedan encomendarse a determinadas personas naturales;</v>
      </c>
      <c r="AL129" s="15" t="str">
        <f aca="false">IFERROR(VLOOKUP(H129,afectacion,1,0),"NO")</f>
        <v>Inversión</v>
      </c>
      <c r="AM129" s="15" t="n">
        <f aca="false">IFERROR(VLOOKUP(I129,programa,1,0),"NO")</f>
        <v>45</v>
      </c>
    </row>
    <row r="130" customFormat="false" ht="27" hidden="false" customHeight="true" outlineLevel="0" collapsed="false">
      <c r="A130" s="55" t="s">
        <v>505</v>
      </c>
      <c r="B130" s="56" t="n">
        <v>2019</v>
      </c>
      <c r="C130" s="57" t="s">
        <v>506</v>
      </c>
      <c r="D130" s="57" t="s">
        <v>66</v>
      </c>
      <c r="E130" s="57" t="s">
        <v>67</v>
      </c>
      <c r="F130" s="58" t="s">
        <v>68</v>
      </c>
      <c r="G130" s="57" t="s">
        <v>476</v>
      </c>
      <c r="H130" s="59" t="s">
        <v>70</v>
      </c>
      <c r="I130" s="60" t="n">
        <v>45</v>
      </c>
      <c r="J130" s="61" t="s">
        <v>71</v>
      </c>
      <c r="K130" s="61" t="s">
        <v>72</v>
      </c>
      <c r="L130" s="62" t="n">
        <v>1375</v>
      </c>
      <c r="M130" s="74" t="n">
        <v>1030622765</v>
      </c>
      <c r="N130" s="57" t="s">
        <v>507</v>
      </c>
      <c r="O130" s="64" t="n">
        <v>14000000</v>
      </c>
      <c r="P130" s="64"/>
      <c r="Q130" s="64" t="n">
        <v>0</v>
      </c>
      <c r="R130" s="65"/>
      <c r="S130" s="66"/>
      <c r="T130" s="67" t="n">
        <v>14000000</v>
      </c>
      <c r="U130" s="68" t="n">
        <v>9800000</v>
      </c>
      <c r="V130" s="69" t="n">
        <v>43642</v>
      </c>
      <c r="W130" s="69" t="n">
        <v>43650</v>
      </c>
      <c r="X130" s="69" t="n">
        <v>43864</v>
      </c>
      <c r="Y130" s="56" t="n">
        <v>210</v>
      </c>
      <c r="Z130" s="69"/>
      <c r="AA130" s="69"/>
      <c r="AB130" s="69"/>
      <c r="AC130" s="69" t="s">
        <v>74</v>
      </c>
      <c r="AD130" s="69"/>
      <c r="AE130" s="69"/>
      <c r="AF130" s="71" t="n">
        <v>0.7</v>
      </c>
      <c r="AG130" s="75"/>
      <c r="AH130" s="72" t="n">
        <f aca="false">IF(SUMPRODUCT((A$14:A130=A130)*(B$14:B130=B130)*(C$14:C130=C130))&gt;1,0,1)</f>
        <v>1</v>
      </c>
      <c r="AI130" s="15" t="str">
        <f aca="false">IFERROR(VLOOKUP(D130,tipo,1,0),"NO")</f>
        <v>Contratos de prestación de servicios profesionales y de apoyo a la gestión</v>
      </c>
      <c r="AJ130" s="15" t="str">
        <f aca="false">IFERROR(VLOOKUP(E130,modal,1,0),"NO")</f>
        <v>Contratación directa</v>
      </c>
      <c r="AK130" s="73" t="str">
        <f aca="false">IFERROR(VLOOKUP(F130,Tipo!$C$12:$C$27,1,0),"NO")</f>
        <v>Prestación de servicios profesionales y de apoyo a la gestión, o para la ejecución de trabajos artísticos que sólo puedan encomendarse a determinadas personas naturales;</v>
      </c>
      <c r="AL130" s="15" t="str">
        <f aca="false">IFERROR(VLOOKUP(H130,afectacion,1,0),"NO")</f>
        <v>Inversión</v>
      </c>
      <c r="AM130" s="15" t="n">
        <f aca="false">IFERROR(VLOOKUP(I130,programa,1,0),"NO")</f>
        <v>45</v>
      </c>
    </row>
    <row r="131" customFormat="false" ht="27" hidden="false" customHeight="true" outlineLevel="0" collapsed="false">
      <c r="A131" s="55" t="s">
        <v>508</v>
      </c>
      <c r="B131" s="56" t="n">
        <v>2019</v>
      </c>
      <c r="C131" s="57" t="s">
        <v>509</v>
      </c>
      <c r="D131" s="57" t="s">
        <v>66</v>
      </c>
      <c r="E131" s="57" t="s">
        <v>67</v>
      </c>
      <c r="F131" s="58" t="s">
        <v>68</v>
      </c>
      <c r="G131" s="57" t="s">
        <v>476</v>
      </c>
      <c r="H131" s="59" t="s">
        <v>70</v>
      </c>
      <c r="I131" s="60" t="n">
        <v>45</v>
      </c>
      <c r="J131" s="61" t="s">
        <v>71</v>
      </c>
      <c r="K131" s="61" t="s">
        <v>72</v>
      </c>
      <c r="L131" s="62" t="n">
        <v>1375</v>
      </c>
      <c r="M131" s="74" t="n">
        <v>79967743</v>
      </c>
      <c r="N131" s="57" t="s">
        <v>510</v>
      </c>
      <c r="O131" s="64" t="n">
        <v>14000000</v>
      </c>
      <c r="P131" s="64"/>
      <c r="Q131" s="64" t="n">
        <v>0</v>
      </c>
      <c r="R131" s="65"/>
      <c r="S131" s="66"/>
      <c r="T131" s="67" t="n">
        <v>14000000</v>
      </c>
      <c r="U131" s="68" t="n">
        <v>9800000</v>
      </c>
      <c r="V131" s="69" t="n">
        <v>43642</v>
      </c>
      <c r="W131" s="69" t="n">
        <v>43650</v>
      </c>
      <c r="X131" s="69" t="n">
        <v>43864</v>
      </c>
      <c r="Y131" s="56" t="n">
        <v>210</v>
      </c>
      <c r="Z131" s="69"/>
      <c r="AA131" s="69"/>
      <c r="AB131" s="69"/>
      <c r="AC131" s="69" t="s">
        <v>74</v>
      </c>
      <c r="AD131" s="69"/>
      <c r="AE131" s="69"/>
      <c r="AF131" s="71" t="n">
        <v>0.7</v>
      </c>
      <c r="AG131" s="75"/>
      <c r="AH131" s="72" t="n">
        <f aca="false">IF(SUMPRODUCT((A$14:A131=A131)*(B$14:B131=B131)*(C$14:C131=C131))&gt;1,0,1)</f>
        <v>1</v>
      </c>
      <c r="AI131" s="15" t="str">
        <f aca="false">IFERROR(VLOOKUP(D131,tipo,1,0),"NO")</f>
        <v>Contratos de prestación de servicios profesionales y de apoyo a la gestión</v>
      </c>
      <c r="AJ131" s="15" t="str">
        <f aca="false">IFERROR(VLOOKUP(E131,modal,1,0),"NO")</f>
        <v>Contratación directa</v>
      </c>
      <c r="AK131" s="73" t="str">
        <f aca="false">IFERROR(VLOOKUP(F131,Tipo!$C$12:$C$27,1,0),"NO")</f>
        <v>Prestación de servicios profesionales y de apoyo a la gestión, o para la ejecución de trabajos artísticos que sólo puedan encomendarse a determinadas personas naturales;</v>
      </c>
      <c r="AL131" s="15" t="str">
        <f aca="false">IFERROR(VLOOKUP(H131,afectacion,1,0),"NO")</f>
        <v>Inversión</v>
      </c>
      <c r="AM131" s="15" t="n">
        <f aca="false">IFERROR(VLOOKUP(I131,programa,1,0),"NO")</f>
        <v>45</v>
      </c>
    </row>
    <row r="132" customFormat="false" ht="27" hidden="false" customHeight="true" outlineLevel="0" collapsed="false">
      <c r="A132" s="55" t="s">
        <v>511</v>
      </c>
      <c r="B132" s="56" t="n">
        <v>2019</v>
      </c>
      <c r="C132" s="57" t="s">
        <v>512</v>
      </c>
      <c r="D132" s="57" t="s">
        <v>66</v>
      </c>
      <c r="E132" s="57" t="s">
        <v>67</v>
      </c>
      <c r="F132" s="58" t="s">
        <v>68</v>
      </c>
      <c r="G132" s="57" t="s">
        <v>513</v>
      </c>
      <c r="H132" s="59" t="s">
        <v>70</v>
      </c>
      <c r="I132" s="60" t="n">
        <v>45</v>
      </c>
      <c r="J132" s="61" t="s">
        <v>71</v>
      </c>
      <c r="K132" s="61" t="s">
        <v>72</v>
      </c>
      <c r="L132" s="62" t="n">
        <v>1375</v>
      </c>
      <c r="M132" s="74" t="n">
        <v>1114398753</v>
      </c>
      <c r="N132" s="57" t="s">
        <v>275</v>
      </c>
      <c r="O132" s="64" t="n">
        <v>34545000</v>
      </c>
      <c r="P132" s="64"/>
      <c r="Q132" s="64" t="n">
        <v>0</v>
      </c>
      <c r="R132" s="65"/>
      <c r="S132" s="66"/>
      <c r="T132" s="67" t="n">
        <v>34545000</v>
      </c>
      <c r="U132" s="68" t="n">
        <v>25333000</v>
      </c>
      <c r="V132" s="78" t="n">
        <v>43643</v>
      </c>
      <c r="W132" s="69" t="n">
        <v>43643</v>
      </c>
      <c r="X132" s="69" t="n">
        <v>43856</v>
      </c>
      <c r="Y132" s="56" t="n">
        <v>210</v>
      </c>
      <c r="Z132" s="56"/>
      <c r="AA132" s="70"/>
      <c r="AB132" s="57"/>
      <c r="AC132" s="57"/>
      <c r="AD132" s="57" t="s">
        <v>74</v>
      </c>
      <c r="AE132" s="57"/>
      <c r="AF132" s="71" t="n">
        <v>0.733333333333333</v>
      </c>
      <c r="AG132" s="75"/>
      <c r="AH132" s="72" t="n">
        <f aca="false">IF(SUMPRODUCT((A$14:A132=A132)*(B$14:B132=B132)*(C$14:C132=C132))&gt;1,0,1)</f>
        <v>1</v>
      </c>
      <c r="AI132" s="15" t="str">
        <f aca="false">IFERROR(VLOOKUP(D132,tipo,1,0),"NO")</f>
        <v>Contratos de prestación de servicios profesionales y de apoyo a la gestión</v>
      </c>
      <c r="AJ132" s="15" t="str">
        <f aca="false">IFERROR(VLOOKUP(E132,modal,1,0),"NO")</f>
        <v>Contratación directa</v>
      </c>
      <c r="AK132" s="73" t="str">
        <f aca="false">IFERROR(VLOOKUP(F132,Tipo!$C$12:$C$27,1,0),"NO")</f>
        <v>Prestación de servicios profesionales y de apoyo a la gestión, o para la ejecución de trabajos artísticos que sólo puedan encomendarse a determinadas personas naturales;</v>
      </c>
      <c r="AL132" s="15" t="str">
        <f aca="false">IFERROR(VLOOKUP(H132,afectacion,1,0),"NO")</f>
        <v>Inversión</v>
      </c>
      <c r="AM132" s="15" t="n">
        <f aca="false">IFERROR(VLOOKUP(I132,programa,1,0),"NO")</f>
        <v>45</v>
      </c>
    </row>
    <row r="133" customFormat="false" ht="27" hidden="false" customHeight="true" outlineLevel="0" collapsed="false">
      <c r="A133" s="55" t="s">
        <v>514</v>
      </c>
      <c r="B133" s="56" t="n">
        <v>2019</v>
      </c>
      <c r="C133" s="57" t="s">
        <v>515</v>
      </c>
      <c r="D133" s="57" t="s">
        <v>393</v>
      </c>
      <c r="E133" s="57" t="s">
        <v>363</v>
      </c>
      <c r="F133" s="58" t="s">
        <v>364</v>
      </c>
      <c r="G133" s="57" t="s">
        <v>516</v>
      </c>
      <c r="H133" s="59" t="s">
        <v>70</v>
      </c>
      <c r="I133" s="60" t="n">
        <v>45</v>
      </c>
      <c r="J133" s="61" t="s">
        <v>71</v>
      </c>
      <c r="K133" s="61" t="s">
        <v>72</v>
      </c>
      <c r="L133" s="62" t="n">
        <v>1375</v>
      </c>
      <c r="M133" s="74" t="n">
        <v>80362137</v>
      </c>
      <c r="N133" s="57" t="s">
        <v>517</v>
      </c>
      <c r="O133" s="64" t="n">
        <v>7104300</v>
      </c>
      <c r="P133" s="64"/>
      <c r="Q133" s="64" t="n">
        <v>0</v>
      </c>
      <c r="R133" s="65"/>
      <c r="S133" s="66"/>
      <c r="T133" s="67" t="n">
        <v>7104300</v>
      </c>
      <c r="U133" s="68" t="n">
        <v>7104300</v>
      </c>
      <c r="V133" s="78" t="n">
        <v>43654</v>
      </c>
      <c r="W133" s="69" t="n">
        <v>43655</v>
      </c>
      <c r="X133" s="69" t="n">
        <v>43717</v>
      </c>
      <c r="Y133" s="56" t="n">
        <v>60</v>
      </c>
      <c r="Z133" s="56"/>
      <c r="AA133" s="70"/>
      <c r="AB133" s="57"/>
      <c r="AC133" s="57"/>
      <c r="AD133" s="57" t="s">
        <v>74</v>
      </c>
      <c r="AE133" s="57"/>
      <c r="AF133" s="71" t="n">
        <v>1</v>
      </c>
      <c r="AG133" s="75"/>
      <c r="AH133" s="72" t="n">
        <f aca="false">IF(SUMPRODUCT((A$14:A133=A133)*(B$14:B133=B133)*(C$14:C133=C133))&gt;1,0,1)</f>
        <v>1</v>
      </c>
      <c r="AI133" s="15" t="str">
        <f aca="false">IFERROR(VLOOKUP(D133,tipo,1,0),"NO")</f>
        <v>Compraventa de bienes muebles</v>
      </c>
      <c r="AJ133" s="15" t="str">
        <f aca="false">IFERROR(VLOOKUP(E133,modal,1,0),"NO")</f>
        <v>Contratación mínima cuantia</v>
      </c>
      <c r="AK133" s="73" t="str">
        <f aca="false">IFERROR(VLOOKUP(F133,Tipo!$C$12:$C$27,1,0),"NO")</f>
        <v>NO</v>
      </c>
      <c r="AL133" s="15" t="str">
        <f aca="false">IFERROR(VLOOKUP(H133,afectacion,1,0),"NO")</f>
        <v>Inversión</v>
      </c>
      <c r="AM133" s="15" t="n">
        <f aca="false">IFERROR(VLOOKUP(I133,programa,1,0),"NO")</f>
        <v>45</v>
      </c>
    </row>
    <row r="134" customFormat="false" ht="27" hidden="false" customHeight="true" outlineLevel="0" collapsed="false">
      <c r="A134" s="55" t="n">
        <v>108</v>
      </c>
      <c r="B134" s="56" t="n">
        <v>2017</v>
      </c>
      <c r="C134" s="57" t="s">
        <v>518</v>
      </c>
      <c r="D134" s="57" t="s">
        <v>422</v>
      </c>
      <c r="E134" s="57" t="s">
        <v>406</v>
      </c>
      <c r="F134" s="58" t="s">
        <v>407</v>
      </c>
      <c r="G134" s="57" t="s">
        <v>519</v>
      </c>
      <c r="H134" s="59" t="s">
        <v>400</v>
      </c>
      <c r="I134" s="60"/>
      <c r="J134" s="61" t="s">
        <v>401</v>
      </c>
      <c r="K134" s="61" t="s">
        <v>401</v>
      </c>
      <c r="L134" s="62"/>
      <c r="M134" s="79" t="s">
        <v>520</v>
      </c>
      <c r="N134" s="57" t="s">
        <v>521</v>
      </c>
      <c r="O134" s="64"/>
      <c r="P134" s="64"/>
      <c r="Q134" s="64" t="n">
        <v>0</v>
      </c>
      <c r="R134" s="65" t="n">
        <v>2</v>
      </c>
      <c r="S134" s="66" t="n">
        <v>30746083</v>
      </c>
      <c r="T134" s="67" t="n">
        <v>30746083</v>
      </c>
      <c r="U134" s="68" t="n">
        <v>24710784</v>
      </c>
      <c r="V134" s="69" t="n">
        <v>43060</v>
      </c>
      <c r="W134" s="69" t="n">
        <v>43060</v>
      </c>
      <c r="X134" s="69" t="n">
        <v>43517</v>
      </c>
      <c r="Y134" s="56" t="n">
        <v>256</v>
      </c>
      <c r="Z134" s="56" t="n">
        <v>55</v>
      </c>
      <c r="AA134" s="70"/>
      <c r="AB134" s="57"/>
      <c r="AC134" s="57"/>
      <c r="AD134" s="57" t="s">
        <v>522</v>
      </c>
      <c r="AE134" s="57"/>
      <c r="AF134" s="71" t="n">
        <v>0.803705109363037</v>
      </c>
      <c r="AG134" s="75"/>
      <c r="AH134" s="72" t="n">
        <f aca="false">IF(SUMPRODUCT((A$14:A134=A134)*(B$14:B134=B134)*(C$14:C134=C134))&gt;1,0,1)</f>
        <v>1</v>
      </c>
      <c r="AI134" s="15" t="str">
        <f aca="false">IFERROR(VLOOKUP(D134,tipo,1,0),"NO")</f>
        <v>Seguros</v>
      </c>
      <c r="AJ134" s="15" t="str">
        <f aca="false">IFERROR(VLOOKUP(E134,modal,1,0),"NO")</f>
        <v>Selección abreviada</v>
      </c>
      <c r="AK134" s="73" t="str">
        <f aca="false">IFERROR(VLOOKUP(F134,Tipo!$C$12:$C$27,1,0),"NO")</f>
        <v>Selección abreviada por menor cuantía </v>
      </c>
      <c r="AL134" s="15" t="str">
        <f aca="false">IFERROR(VLOOKUP(H134,afectacion,1,0),"NO")</f>
        <v>Funcionamiento</v>
      </c>
      <c r="AM134" s="15" t="str">
        <f aca="false">IFERROR(VLOOKUP(I134,programa,1,0),"NO")</f>
        <v>NO</v>
      </c>
    </row>
    <row r="135" customFormat="false" ht="27" hidden="false" customHeight="true" outlineLevel="0" collapsed="false">
      <c r="A135" s="55" t="s">
        <v>523</v>
      </c>
      <c r="B135" s="56" t="n">
        <v>2019</v>
      </c>
      <c r="C135" s="57" t="s">
        <v>524</v>
      </c>
      <c r="D135" s="57" t="s">
        <v>393</v>
      </c>
      <c r="E135" s="57" t="s">
        <v>406</v>
      </c>
      <c r="F135" s="58" t="s">
        <v>525</v>
      </c>
      <c r="G135" s="57" t="s">
        <v>526</v>
      </c>
      <c r="H135" s="59" t="s">
        <v>70</v>
      </c>
      <c r="I135" s="60" t="n">
        <v>18</v>
      </c>
      <c r="J135" s="61" t="s">
        <v>123</v>
      </c>
      <c r="K135" s="61" t="s">
        <v>124</v>
      </c>
      <c r="L135" s="62" t="n">
        <v>1364</v>
      </c>
      <c r="M135" s="74" t="s">
        <v>527</v>
      </c>
      <c r="N135" s="57" t="s">
        <v>528</v>
      </c>
      <c r="O135" s="64" t="n">
        <v>638850000</v>
      </c>
      <c r="P135" s="64"/>
      <c r="Q135" s="64" t="n">
        <v>0</v>
      </c>
      <c r="R135" s="65"/>
      <c r="S135" s="66"/>
      <c r="T135" s="67" t="n">
        <v>638850000</v>
      </c>
      <c r="U135" s="68" t="n">
        <v>638850000</v>
      </c>
      <c r="V135" s="69" t="n">
        <v>43656</v>
      </c>
      <c r="W135" s="69" t="n">
        <v>43671</v>
      </c>
      <c r="X135" s="69" t="n">
        <v>43788</v>
      </c>
      <c r="Y135" s="56" t="n">
        <v>90</v>
      </c>
      <c r="Z135" s="56" t="n">
        <v>25</v>
      </c>
      <c r="AA135" s="70"/>
      <c r="AB135" s="57"/>
      <c r="AC135" s="57"/>
      <c r="AD135" s="57" t="s">
        <v>74</v>
      </c>
      <c r="AE135" s="57"/>
      <c r="AF135" s="71" t="n">
        <v>1</v>
      </c>
      <c r="AG135" s="75"/>
      <c r="AH135" s="72" t="n">
        <f aca="false">IF(SUMPRODUCT((A$14:A135=A135)*(B$14:B135=B135)*(C$14:C135=C135))&gt;1,0,1)</f>
        <v>1</v>
      </c>
      <c r="AI135" s="15" t="str">
        <f aca="false">IFERROR(VLOOKUP(D135,tipo,1,0),"NO")</f>
        <v>Compraventa de bienes muebles</v>
      </c>
      <c r="AJ135" s="15" t="str">
        <f aca="false">IFERROR(VLOOKUP(E135,modal,1,0),"NO")</f>
        <v>Selección abreviada</v>
      </c>
      <c r="AK135" s="73" t="str">
        <f aca="false">IFERROR(VLOOKUP(F135,Tipo!$C$12:$C$27,1,0),"NO")</f>
        <v>Subasta inversa </v>
      </c>
      <c r="AL135" s="15" t="str">
        <f aca="false">IFERROR(VLOOKUP(H135,afectacion,1,0),"NO")</f>
        <v>Inversión</v>
      </c>
      <c r="AM135" s="15" t="n">
        <f aca="false">IFERROR(VLOOKUP(I135,programa,1,0),"NO")</f>
        <v>18</v>
      </c>
    </row>
    <row r="136" customFormat="false" ht="27" hidden="false" customHeight="true" outlineLevel="0" collapsed="false">
      <c r="A136" s="55" t="s">
        <v>529</v>
      </c>
      <c r="B136" s="56" t="n">
        <v>2019</v>
      </c>
      <c r="C136" s="57" t="s">
        <v>530</v>
      </c>
      <c r="D136" s="57" t="s">
        <v>387</v>
      </c>
      <c r="E136" s="57" t="s">
        <v>406</v>
      </c>
      <c r="F136" s="58" t="s">
        <v>407</v>
      </c>
      <c r="G136" s="57" t="s">
        <v>531</v>
      </c>
      <c r="H136" s="59" t="s">
        <v>400</v>
      </c>
      <c r="I136" s="60"/>
      <c r="J136" s="61" t="s">
        <v>401</v>
      </c>
      <c r="K136" s="61" t="s">
        <v>401</v>
      </c>
      <c r="L136" s="62"/>
      <c r="M136" s="63" t="s">
        <v>532</v>
      </c>
      <c r="N136" s="57" t="s">
        <v>533</v>
      </c>
      <c r="O136" s="64" t="n">
        <v>42931400</v>
      </c>
      <c r="P136" s="64"/>
      <c r="Q136" s="64" t="n">
        <v>0</v>
      </c>
      <c r="R136" s="65"/>
      <c r="S136" s="66"/>
      <c r="T136" s="67" t="n">
        <v>42931400</v>
      </c>
      <c r="U136" s="68" t="n">
        <v>15625040</v>
      </c>
      <c r="V136" s="69" t="n">
        <v>43661</v>
      </c>
      <c r="W136" s="69" t="n">
        <v>43661</v>
      </c>
      <c r="X136" s="69" t="n">
        <v>43935</v>
      </c>
      <c r="Y136" s="56" t="n">
        <v>270</v>
      </c>
      <c r="Z136" s="56"/>
      <c r="AA136" s="70"/>
      <c r="AB136" s="57"/>
      <c r="AC136" s="57"/>
      <c r="AD136" s="57" t="s">
        <v>74</v>
      </c>
      <c r="AE136" s="57"/>
      <c r="AF136" s="71" t="n">
        <v>0.363953656298187</v>
      </c>
      <c r="AG136" s="75"/>
      <c r="AH136" s="72" t="n">
        <f aca="false">IF(SUMPRODUCT((A$14:A136=A136)*(B$14:B136=B136)*(C$14:C136=C136))&gt;1,0,1)</f>
        <v>1</v>
      </c>
      <c r="AI136" s="15" t="str">
        <f aca="false">IFERROR(VLOOKUP(D136,tipo,1,0),"NO")</f>
        <v>Contratos de prestación de servicios</v>
      </c>
      <c r="AJ136" s="15" t="str">
        <f aca="false">IFERROR(VLOOKUP(E136,modal,1,0),"NO")</f>
        <v>Selección abreviada</v>
      </c>
      <c r="AK136" s="73" t="str">
        <f aca="false">IFERROR(VLOOKUP(F136,Tipo!$C$12:$C$27,1,0),"NO")</f>
        <v>Selección abreviada por menor cuantía </v>
      </c>
      <c r="AL136" s="15" t="str">
        <f aca="false">IFERROR(VLOOKUP(H136,afectacion,1,0),"NO")</f>
        <v>Funcionamiento</v>
      </c>
      <c r="AM136" s="15" t="str">
        <f aca="false">IFERROR(VLOOKUP(I136,programa,1,0),"NO")</f>
        <v>NO</v>
      </c>
    </row>
    <row r="137" customFormat="false" ht="27" hidden="false" customHeight="true" outlineLevel="0" collapsed="false">
      <c r="A137" s="55" t="s">
        <v>529</v>
      </c>
      <c r="B137" s="56" t="n">
        <v>2019</v>
      </c>
      <c r="C137" s="57" t="s">
        <v>530</v>
      </c>
      <c r="D137" s="57" t="s">
        <v>387</v>
      </c>
      <c r="E137" s="57" t="s">
        <v>406</v>
      </c>
      <c r="F137" s="58" t="s">
        <v>407</v>
      </c>
      <c r="G137" s="57" t="s">
        <v>531</v>
      </c>
      <c r="H137" s="59" t="s">
        <v>400</v>
      </c>
      <c r="I137" s="60"/>
      <c r="J137" s="61" t="s">
        <v>401</v>
      </c>
      <c r="K137" s="61" t="s">
        <v>401</v>
      </c>
      <c r="L137" s="62"/>
      <c r="M137" s="63" t="s">
        <v>532</v>
      </c>
      <c r="N137" s="57" t="s">
        <v>533</v>
      </c>
      <c r="O137" s="64" t="n">
        <v>100863790</v>
      </c>
      <c r="P137" s="64"/>
      <c r="Q137" s="64" t="n">
        <v>0</v>
      </c>
      <c r="R137" s="65"/>
      <c r="S137" s="66"/>
      <c r="T137" s="67" t="n">
        <v>100863790</v>
      </c>
      <c r="U137" s="68" t="n">
        <v>50566955</v>
      </c>
      <c r="V137" s="69" t="n">
        <v>43661</v>
      </c>
      <c r="W137" s="69" t="n">
        <v>43661</v>
      </c>
      <c r="X137" s="69" t="n">
        <v>43935</v>
      </c>
      <c r="Y137" s="56" t="n">
        <v>270</v>
      </c>
      <c r="Z137" s="56"/>
      <c r="AA137" s="70"/>
      <c r="AB137" s="57"/>
      <c r="AC137" s="57"/>
      <c r="AD137" s="57" t="s">
        <v>74</v>
      </c>
      <c r="AE137" s="57"/>
      <c r="AF137" s="71" t="n">
        <v>0.501339033561995</v>
      </c>
      <c r="AG137" s="75"/>
      <c r="AH137" s="72" t="n">
        <f aca="false">IF(SUMPRODUCT((A$14:A137=A137)*(B$14:B137=B137)*(C$14:C137=C137))&gt;1,0,1)</f>
        <v>0</v>
      </c>
      <c r="AI137" s="15" t="str">
        <f aca="false">IFERROR(VLOOKUP(D137,tipo,1,0),"NO")</f>
        <v>Contratos de prestación de servicios</v>
      </c>
      <c r="AJ137" s="15" t="str">
        <f aca="false">IFERROR(VLOOKUP(E137,modal,1,0),"NO")</f>
        <v>Selección abreviada</v>
      </c>
      <c r="AK137" s="73" t="str">
        <f aca="false">IFERROR(VLOOKUP(F137,Tipo!$C$12:$C$27,1,0),"NO")</f>
        <v>Selección abreviada por menor cuantía </v>
      </c>
      <c r="AL137" s="15" t="str">
        <f aca="false">IFERROR(VLOOKUP(H137,afectacion,1,0),"NO")</f>
        <v>Funcionamiento</v>
      </c>
      <c r="AM137" s="15" t="str">
        <f aca="false">IFERROR(VLOOKUP(I137,programa,1,0),"NO")</f>
        <v>NO</v>
      </c>
    </row>
    <row r="138" customFormat="false" ht="27" hidden="false" customHeight="true" outlineLevel="0" collapsed="false">
      <c r="A138" s="55" t="s">
        <v>534</v>
      </c>
      <c r="B138" s="56" t="n">
        <v>2019</v>
      </c>
      <c r="C138" s="57" t="s">
        <v>535</v>
      </c>
      <c r="D138" s="57" t="s">
        <v>387</v>
      </c>
      <c r="E138" s="57" t="s">
        <v>406</v>
      </c>
      <c r="F138" s="58" t="s">
        <v>407</v>
      </c>
      <c r="G138" s="57" t="s">
        <v>536</v>
      </c>
      <c r="H138" s="59" t="s">
        <v>70</v>
      </c>
      <c r="I138" s="60" t="n">
        <v>11</v>
      </c>
      <c r="J138" s="61" t="s">
        <v>105</v>
      </c>
      <c r="K138" s="61" t="s">
        <v>106</v>
      </c>
      <c r="L138" s="62" t="n">
        <v>1353</v>
      </c>
      <c r="M138" s="63" t="s">
        <v>462</v>
      </c>
      <c r="N138" s="57" t="s">
        <v>463</v>
      </c>
      <c r="O138" s="64" t="n">
        <v>224734100</v>
      </c>
      <c r="P138" s="64"/>
      <c r="Q138" s="64" t="n">
        <v>0</v>
      </c>
      <c r="R138" s="65"/>
      <c r="S138" s="66"/>
      <c r="T138" s="67" t="n">
        <v>224734100</v>
      </c>
      <c r="U138" s="68" t="n">
        <v>67420230</v>
      </c>
      <c r="V138" s="69" t="n">
        <v>43661</v>
      </c>
      <c r="W138" s="69" t="n">
        <v>43661</v>
      </c>
      <c r="X138" s="69" t="n">
        <v>43722</v>
      </c>
      <c r="Y138" s="56" t="n">
        <v>60</v>
      </c>
      <c r="Z138" s="56"/>
      <c r="AA138" s="70"/>
      <c r="AB138" s="57"/>
      <c r="AC138" s="57"/>
      <c r="AD138" s="57"/>
      <c r="AE138" s="57" t="s">
        <v>74</v>
      </c>
      <c r="AF138" s="71" t="n">
        <v>0.3</v>
      </c>
      <c r="AG138" s="75"/>
      <c r="AH138" s="72" t="n">
        <f aca="false">IF(SUMPRODUCT((A$14:A138=A138)*(B$14:B138=B138)*(C$14:C138=C138))&gt;1,0,1)</f>
        <v>1</v>
      </c>
      <c r="AI138" s="15" t="str">
        <f aca="false">IFERROR(VLOOKUP(D138,tipo,1,0),"NO")</f>
        <v>Contratos de prestación de servicios</v>
      </c>
      <c r="AJ138" s="15" t="str">
        <f aca="false">IFERROR(VLOOKUP(E138,modal,1,0),"NO")</f>
        <v>Selección abreviada</v>
      </c>
      <c r="AK138" s="73" t="str">
        <f aca="false">IFERROR(VLOOKUP(F138,Tipo!$C$12:$C$27,1,0),"NO")</f>
        <v>Selección abreviada por menor cuantía </v>
      </c>
      <c r="AL138" s="15" t="str">
        <f aca="false">IFERROR(VLOOKUP(H138,afectacion,1,0),"NO")</f>
        <v>Inversión</v>
      </c>
      <c r="AM138" s="15" t="n">
        <f aca="false">IFERROR(VLOOKUP(I138,programa,1,0),"NO")</f>
        <v>11</v>
      </c>
    </row>
    <row r="139" customFormat="false" ht="27" hidden="false" customHeight="true" outlineLevel="0" collapsed="false">
      <c r="A139" s="55" t="s">
        <v>537</v>
      </c>
      <c r="B139" s="56" t="n">
        <v>2019</v>
      </c>
      <c r="C139" s="57" t="s">
        <v>538</v>
      </c>
      <c r="D139" s="57" t="s">
        <v>466</v>
      </c>
      <c r="E139" s="57" t="s">
        <v>436</v>
      </c>
      <c r="F139" s="58" t="s">
        <v>364</v>
      </c>
      <c r="G139" s="57" t="s">
        <v>539</v>
      </c>
      <c r="H139" s="59" t="s">
        <v>70</v>
      </c>
      <c r="I139" s="60" t="n">
        <v>18</v>
      </c>
      <c r="J139" s="61" t="s">
        <v>123</v>
      </c>
      <c r="K139" s="61" t="s">
        <v>124</v>
      </c>
      <c r="L139" s="62" t="n">
        <v>1364</v>
      </c>
      <c r="M139" s="74" t="s">
        <v>540</v>
      </c>
      <c r="N139" s="57" t="s">
        <v>541</v>
      </c>
      <c r="O139" s="64" t="n">
        <v>589061494</v>
      </c>
      <c r="P139" s="64"/>
      <c r="Q139" s="64" t="n">
        <v>0</v>
      </c>
      <c r="R139" s="65"/>
      <c r="S139" s="66"/>
      <c r="T139" s="67" t="n">
        <v>589061494</v>
      </c>
      <c r="U139" s="68" t="n">
        <v>0</v>
      </c>
      <c r="V139" s="69" t="n">
        <v>43665</v>
      </c>
      <c r="W139" s="69" t="n">
        <v>43727</v>
      </c>
      <c r="X139" s="69" t="n">
        <v>43879</v>
      </c>
      <c r="Y139" s="56" t="n">
        <v>150</v>
      </c>
      <c r="Z139" s="56"/>
      <c r="AA139" s="70"/>
      <c r="AB139" s="57"/>
      <c r="AC139" s="57"/>
      <c r="AD139" s="57" t="s">
        <v>74</v>
      </c>
      <c r="AE139" s="57"/>
      <c r="AF139" s="71" t="n">
        <v>0</v>
      </c>
      <c r="AG139" s="75"/>
      <c r="AH139" s="72" t="n">
        <f aca="false">IF(SUMPRODUCT((A$14:A139=A139)*(B$14:B139=B139)*(C$14:C139=C139))&gt;1,0,1)</f>
        <v>1</v>
      </c>
      <c r="AI139" s="15" t="str">
        <f aca="false">IFERROR(VLOOKUP(D139,tipo,1,0),"NO")</f>
        <v>Obra pública</v>
      </c>
      <c r="AJ139" s="15" t="str">
        <f aca="false">IFERROR(VLOOKUP(E139,modal,1,0),"NO")</f>
        <v>Licitación pública</v>
      </c>
      <c r="AK139" s="73" t="str">
        <f aca="false">IFERROR(VLOOKUP(F139,Tipo!$C$12:$C$27,1,0),"NO")</f>
        <v>NO</v>
      </c>
      <c r="AL139" s="15" t="str">
        <f aca="false">IFERROR(VLOOKUP(H139,afectacion,1,0),"NO")</f>
        <v>Inversión</v>
      </c>
      <c r="AM139" s="15" t="n">
        <f aca="false">IFERROR(VLOOKUP(I139,programa,1,0),"NO")</f>
        <v>18</v>
      </c>
    </row>
    <row r="140" customFormat="false" ht="27" hidden="false" customHeight="true" outlineLevel="0" collapsed="false">
      <c r="A140" s="55" t="s">
        <v>542</v>
      </c>
      <c r="B140" s="56" t="n">
        <v>2019</v>
      </c>
      <c r="C140" s="57" t="s">
        <v>543</v>
      </c>
      <c r="D140" s="57" t="s">
        <v>387</v>
      </c>
      <c r="E140" s="57" t="s">
        <v>436</v>
      </c>
      <c r="F140" s="58" t="s">
        <v>364</v>
      </c>
      <c r="G140" s="57" t="s">
        <v>544</v>
      </c>
      <c r="H140" s="59" t="s">
        <v>70</v>
      </c>
      <c r="I140" s="60" t="n">
        <v>11</v>
      </c>
      <c r="J140" s="61" t="s">
        <v>105</v>
      </c>
      <c r="K140" s="61" t="s">
        <v>106</v>
      </c>
      <c r="L140" s="62" t="n">
        <v>1353</v>
      </c>
      <c r="M140" s="63" t="s">
        <v>545</v>
      </c>
      <c r="N140" s="57" t="s">
        <v>546</v>
      </c>
      <c r="O140" s="64" t="n">
        <v>399037145</v>
      </c>
      <c r="P140" s="64"/>
      <c r="Q140" s="64" t="n">
        <v>0</v>
      </c>
      <c r="R140" s="65"/>
      <c r="S140" s="66"/>
      <c r="T140" s="67" t="n">
        <v>399037145</v>
      </c>
      <c r="U140" s="68" t="n">
        <v>279326002</v>
      </c>
      <c r="V140" s="69" t="n">
        <v>43665</v>
      </c>
      <c r="W140" s="69" t="n">
        <v>43724</v>
      </c>
      <c r="X140" s="69" t="n">
        <v>43814</v>
      </c>
      <c r="Y140" s="56" t="n">
        <v>90</v>
      </c>
      <c r="Z140" s="56"/>
      <c r="AA140" s="70"/>
      <c r="AB140" s="57"/>
      <c r="AC140" s="57"/>
      <c r="AD140" s="57" t="s">
        <v>74</v>
      </c>
      <c r="AE140" s="57"/>
      <c r="AF140" s="71" t="n">
        <v>0.700000001253016</v>
      </c>
      <c r="AG140" s="75"/>
      <c r="AH140" s="72" t="n">
        <f aca="false">IF(SUMPRODUCT((A$14:A140=A140)*(B$14:B140=B140)*(C$14:C140=C140))&gt;1,0,1)</f>
        <v>1</v>
      </c>
      <c r="AI140" s="15" t="str">
        <f aca="false">IFERROR(VLOOKUP(D140,tipo,1,0),"NO")</f>
        <v>Contratos de prestación de servicios</v>
      </c>
      <c r="AJ140" s="15" t="str">
        <f aca="false">IFERROR(VLOOKUP(E140,modal,1,0),"NO")</f>
        <v>Licitación pública</v>
      </c>
      <c r="AK140" s="73" t="str">
        <f aca="false">IFERROR(VLOOKUP(F140,Tipo!$C$12:$C$27,1,0),"NO")</f>
        <v>NO</v>
      </c>
      <c r="AL140" s="15" t="str">
        <f aca="false">IFERROR(VLOOKUP(H140,afectacion,1,0),"NO")</f>
        <v>Inversión</v>
      </c>
      <c r="AM140" s="15" t="n">
        <f aca="false">IFERROR(VLOOKUP(I140,programa,1,0),"NO")</f>
        <v>11</v>
      </c>
    </row>
    <row r="141" customFormat="false" ht="27" hidden="false" customHeight="true" outlineLevel="0" collapsed="false">
      <c r="A141" s="55" t="s">
        <v>547</v>
      </c>
      <c r="B141" s="56" t="n">
        <v>2019</v>
      </c>
      <c r="C141" s="57" t="s">
        <v>548</v>
      </c>
      <c r="D141" s="57" t="s">
        <v>393</v>
      </c>
      <c r="E141" s="57" t="s">
        <v>406</v>
      </c>
      <c r="F141" s="58" t="s">
        <v>525</v>
      </c>
      <c r="G141" s="57" t="s">
        <v>549</v>
      </c>
      <c r="H141" s="59" t="s">
        <v>70</v>
      </c>
      <c r="I141" s="60" t="n">
        <v>45</v>
      </c>
      <c r="J141" s="61" t="s">
        <v>71</v>
      </c>
      <c r="K141" s="61" t="s">
        <v>72</v>
      </c>
      <c r="L141" s="62" t="n">
        <v>1375</v>
      </c>
      <c r="M141" s="74" t="s">
        <v>550</v>
      </c>
      <c r="N141" s="57" t="s">
        <v>551</v>
      </c>
      <c r="O141" s="64" t="n">
        <v>199882500</v>
      </c>
      <c r="P141" s="64"/>
      <c r="Q141" s="64" t="n">
        <v>0</v>
      </c>
      <c r="R141" s="65"/>
      <c r="S141" s="66"/>
      <c r="T141" s="67" t="n">
        <v>199882500</v>
      </c>
      <c r="U141" s="68" t="n">
        <v>199882500</v>
      </c>
      <c r="V141" s="69" t="n">
        <v>43664</v>
      </c>
      <c r="W141" s="69" t="n">
        <v>43668</v>
      </c>
      <c r="X141" s="55" t="n">
        <v>43729</v>
      </c>
      <c r="Y141" s="56" t="n">
        <v>60</v>
      </c>
      <c r="Z141" s="70"/>
      <c r="AA141" s="57"/>
      <c r="AB141" s="57"/>
      <c r="AC141" s="57"/>
      <c r="AD141" s="57" t="s">
        <v>74</v>
      </c>
      <c r="AE141" s="69"/>
      <c r="AF141" s="71" t="n">
        <v>1</v>
      </c>
      <c r="AG141" s="75"/>
      <c r="AH141" s="72" t="n">
        <f aca="false">IF(SUMPRODUCT((A$14:A141=A141)*(B$14:B141=B141)*(C$14:C141=C141))&gt;1,0,1)</f>
        <v>1</v>
      </c>
      <c r="AI141" s="15" t="str">
        <f aca="false">IFERROR(VLOOKUP(D141,tipo,1,0),"NO")</f>
        <v>Compraventa de bienes muebles</v>
      </c>
      <c r="AJ141" s="15" t="str">
        <f aca="false">IFERROR(VLOOKUP(E141,modal,1,0),"NO")</f>
        <v>Selección abreviada</v>
      </c>
      <c r="AK141" s="73" t="str">
        <f aca="false">IFERROR(VLOOKUP(F141,Tipo!$C$12:$C$27,1,0),"NO")</f>
        <v>Subasta inversa </v>
      </c>
      <c r="AL141" s="15" t="str">
        <f aca="false">IFERROR(VLOOKUP(H141,afectacion,1,0),"NO")</f>
        <v>Inversión</v>
      </c>
      <c r="AM141" s="15" t="n">
        <f aca="false">IFERROR(VLOOKUP(I141,programa,1,0),"NO")</f>
        <v>45</v>
      </c>
    </row>
    <row r="142" customFormat="false" ht="27" hidden="false" customHeight="true" outlineLevel="0" collapsed="false">
      <c r="A142" s="55" t="s">
        <v>552</v>
      </c>
      <c r="B142" s="56" t="n">
        <v>2019</v>
      </c>
      <c r="C142" s="57" t="s">
        <v>553</v>
      </c>
      <c r="D142" s="57" t="s">
        <v>362</v>
      </c>
      <c r="E142" s="57" t="s">
        <v>363</v>
      </c>
      <c r="F142" s="58" t="s">
        <v>364</v>
      </c>
      <c r="G142" s="57" t="s">
        <v>554</v>
      </c>
      <c r="H142" s="59" t="s">
        <v>70</v>
      </c>
      <c r="I142" s="60" t="n">
        <v>11</v>
      </c>
      <c r="J142" s="61" t="s">
        <v>105</v>
      </c>
      <c r="K142" s="61" t="s">
        <v>106</v>
      </c>
      <c r="L142" s="62" t="n">
        <v>1353</v>
      </c>
      <c r="M142" s="74" t="n">
        <v>80220338</v>
      </c>
      <c r="N142" s="57" t="s">
        <v>555</v>
      </c>
      <c r="O142" s="64" t="n">
        <v>17400000</v>
      </c>
      <c r="P142" s="64"/>
      <c r="Q142" s="64" t="n">
        <v>0</v>
      </c>
      <c r="R142" s="65"/>
      <c r="S142" s="66"/>
      <c r="T142" s="67" t="n">
        <v>17400000</v>
      </c>
      <c r="U142" s="68" t="n">
        <v>8700000</v>
      </c>
      <c r="V142" s="69" t="n">
        <v>43670</v>
      </c>
      <c r="W142" s="69" t="n">
        <v>43698</v>
      </c>
      <c r="X142" s="69" t="n">
        <v>43910</v>
      </c>
      <c r="Y142" s="55" t="n">
        <v>180</v>
      </c>
      <c r="Z142" s="56"/>
      <c r="AA142" s="70"/>
      <c r="AB142" s="57"/>
      <c r="AC142" s="57"/>
      <c r="AD142" s="57"/>
      <c r="AE142" s="57"/>
      <c r="AF142" s="71" t="n">
        <v>0.5</v>
      </c>
      <c r="AG142" s="75"/>
      <c r="AH142" s="72" t="n">
        <f aca="false">IF(SUMPRODUCT((A$14:A142=A142)*(B$14:B142=B142)*(C$14:C142=C142))&gt;1,0,1)</f>
        <v>1</v>
      </c>
      <c r="AI142" s="15" t="str">
        <f aca="false">IFERROR(VLOOKUP(D142,tipo,1,0),"NO")</f>
        <v>Interventoría</v>
      </c>
      <c r="AJ142" s="15" t="str">
        <f aca="false">IFERROR(VLOOKUP(E142,modal,1,0),"NO")</f>
        <v>Contratación mínima cuantia</v>
      </c>
      <c r="AK142" s="73" t="str">
        <f aca="false">IFERROR(VLOOKUP(F142,Tipo!$C$12:$C$27,1,0),"NO")</f>
        <v>NO</v>
      </c>
      <c r="AL142" s="15" t="str">
        <f aca="false">IFERROR(VLOOKUP(H142,afectacion,1,0),"NO")</f>
        <v>Inversión</v>
      </c>
      <c r="AM142" s="15" t="n">
        <f aca="false">IFERROR(VLOOKUP(I142,programa,1,0),"NO")</f>
        <v>11</v>
      </c>
    </row>
    <row r="143" customFormat="false" ht="27" hidden="false" customHeight="true" outlineLevel="0" collapsed="false">
      <c r="A143" s="55" t="s">
        <v>556</v>
      </c>
      <c r="B143" s="56" t="n">
        <v>2019</v>
      </c>
      <c r="C143" s="57" t="s">
        <v>557</v>
      </c>
      <c r="D143" s="57" t="s">
        <v>387</v>
      </c>
      <c r="E143" s="57" t="s">
        <v>436</v>
      </c>
      <c r="F143" s="58" t="s">
        <v>364</v>
      </c>
      <c r="G143" s="57" t="s">
        <v>558</v>
      </c>
      <c r="H143" s="59" t="s">
        <v>70</v>
      </c>
      <c r="I143" s="60" t="n">
        <v>11</v>
      </c>
      <c r="J143" s="61" t="s">
        <v>105</v>
      </c>
      <c r="K143" s="61" t="s">
        <v>106</v>
      </c>
      <c r="L143" s="62" t="n">
        <v>1353</v>
      </c>
      <c r="M143" s="63" t="s">
        <v>559</v>
      </c>
      <c r="N143" s="57" t="s">
        <v>560</v>
      </c>
      <c r="O143" s="64" t="n">
        <v>303740201</v>
      </c>
      <c r="P143" s="64"/>
      <c r="Q143" s="64" t="n">
        <v>0</v>
      </c>
      <c r="R143" s="65" t="n">
        <v>1</v>
      </c>
      <c r="S143" s="66" t="n">
        <v>38283887</v>
      </c>
      <c r="T143" s="67" t="n">
        <v>342024088</v>
      </c>
      <c r="U143" s="68" t="n">
        <v>151870100</v>
      </c>
      <c r="V143" s="69" t="n">
        <v>43677</v>
      </c>
      <c r="W143" s="69" t="n">
        <v>43698</v>
      </c>
      <c r="X143" s="69" t="n">
        <v>43910</v>
      </c>
      <c r="Y143" s="56" t="n">
        <v>180</v>
      </c>
      <c r="Z143" s="56"/>
      <c r="AA143" s="70"/>
      <c r="AB143" s="57"/>
      <c r="AC143" s="57" t="s">
        <v>74</v>
      </c>
      <c r="AD143" s="57"/>
      <c r="AE143" s="57"/>
      <c r="AF143" s="71" t="n">
        <v>0.444033345394082</v>
      </c>
      <c r="AG143" s="75"/>
      <c r="AH143" s="72" t="n">
        <f aca="false">IF(SUMPRODUCT((A$14:A143=A143)*(B$14:B143=B143)*(C$14:C143=C143))&gt;1,0,1)</f>
        <v>1</v>
      </c>
      <c r="AI143" s="15" t="str">
        <f aca="false">IFERROR(VLOOKUP(D143,tipo,1,0),"NO")</f>
        <v>Contratos de prestación de servicios</v>
      </c>
      <c r="AJ143" s="15" t="str">
        <f aca="false">IFERROR(VLOOKUP(E143,modal,1,0),"NO")</f>
        <v>Licitación pública</v>
      </c>
      <c r="AK143" s="73" t="str">
        <f aca="false">IFERROR(VLOOKUP(F143,Tipo!$C$12:$C$27,1,0),"NO")</f>
        <v>NO</v>
      </c>
      <c r="AL143" s="15" t="str">
        <f aca="false">IFERROR(VLOOKUP(H143,afectacion,1,0),"NO")</f>
        <v>Inversión</v>
      </c>
      <c r="AM143" s="15" t="n">
        <f aca="false">IFERROR(VLOOKUP(I143,programa,1,0),"NO")</f>
        <v>11</v>
      </c>
    </row>
    <row r="144" customFormat="false" ht="27" hidden="false" customHeight="true" outlineLevel="0" collapsed="false">
      <c r="A144" s="55" t="s">
        <v>561</v>
      </c>
      <c r="B144" s="56" t="n">
        <v>2019</v>
      </c>
      <c r="C144" s="57" t="s">
        <v>562</v>
      </c>
      <c r="D144" s="57" t="s">
        <v>66</v>
      </c>
      <c r="E144" s="57" t="s">
        <v>67</v>
      </c>
      <c r="F144" s="58" t="s">
        <v>68</v>
      </c>
      <c r="G144" s="57" t="s">
        <v>563</v>
      </c>
      <c r="H144" s="59" t="s">
        <v>70</v>
      </c>
      <c r="I144" s="60" t="n">
        <v>45</v>
      </c>
      <c r="J144" s="61" t="s">
        <v>71</v>
      </c>
      <c r="K144" s="61" t="s">
        <v>72</v>
      </c>
      <c r="L144" s="62" t="n">
        <v>1375</v>
      </c>
      <c r="M144" s="74" t="n">
        <v>79381209</v>
      </c>
      <c r="N144" s="57" t="s">
        <v>564</v>
      </c>
      <c r="O144" s="64" t="n">
        <v>33000000</v>
      </c>
      <c r="P144" s="64"/>
      <c r="Q144" s="64" t="n">
        <v>0</v>
      </c>
      <c r="R144" s="65"/>
      <c r="S144" s="66"/>
      <c r="T144" s="67" t="n">
        <v>33000000</v>
      </c>
      <c r="U144" s="68" t="n">
        <v>22000000</v>
      </c>
      <c r="V144" s="69" t="n">
        <v>43678</v>
      </c>
      <c r="W144" s="69" t="n">
        <v>43678</v>
      </c>
      <c r="X144" s="69" t="n">
        <v>43861</v>
      </c>
      <c r="Y144" s="56" t="n">
        <v>180</v>
      </c>
      <c r="Z144" s="56"/>
      <c r="AA144" s="70"/>
      <c r="AB144" s="57"/>
      <c r="AC144" s="57" t="s">
        <v>74</v>
      </c>
      <c r="AD144" s="57"/>
      <c r="AE144" s="57"/>
      <c r="AF144" s="71" t="n">
        <v>0.666666666666667</v>
      </c>
      <c r="AG144" s="75"/>
      <c r="AH144" s="72" t="n">
        <f aca="false">IF(SUMPRODUCT((A$14:A144=A144)*(B$14:B144=B144)*(C$14:C144=C144))&gt;1,0,1)</f>
        <v>1</v>
      </c>
      <c r="AI144" s="15" t="str">
        <f aca="false">IFERROR(VLOOKUP(D144,tipo,1,0),"NO")</f>
        <v>Contratos de prestación de servicios profesionales y de apoyo a la gestión</v>
      </c>
      <c r="AJ144" s="15" t="str">
        <f aca="false">IFERROR(VLOOKUP(E144,modal,1,0),"NO")</f>
        <v>Contratación directa</v>
      </c>
      <c r="AK144" s="73" t="str">
        <f aca="false">IFERROR(VLOOKUP(F144,Tipo!$C$12:$C$27,1,0),"NO")</f>
        <v>Prestación de servicios profesionales y de apoyo a la gestión, o para la ejecución de trabajos artísticos que sólo puedan encomendarse a determinadas personas naturales;</v>
      </c>
      <c r="AL144" s="15" t="str">
        <f aca="false">IFERROR(VLOOKUP(H144,afectacion,1,0),"NO")</f>
        <v>Inversión</v>
      </c>
      <c r="AM144" s="15" t="n">
        <f aca="false">IFERROR(VLOOKUP(I144,programa,1,0),"NO")</f>
        <v>45</v>
      </c>
    </row>
    <row r="145" customFormat="false" ht="27" hidden="false" customHeight="true" outlineLevel="0" collapsed="false">
      <c r="A145" s="55" t="s">
        <v>565</v>
      </c>
      <c r="B145" s="56" t="n">
        <v>2019</v>
      </c>
      <c r="C145" s="57" t="s">
        <v>566</v>
      </c>
      <c r="D145" s="57" t="s">
        <v>362</v>
      </c>
      <c r="E145" s="57" t="s">
        <v>380</v>
      </c>
      <c r="F145" s="58" t="s">
        <v>364</v>
      </c>
      <c r="G145" s="57" t="s">
        <v>567</v>
      </c>
      <c r="H145" s="59" t="s">
        <v>70</v>
      </c>
      <c r="I145" s="60" t="n">
        <v>18</v>
      </c>
      <c r="J145" s="61" t="s">
        <v>123</v>
      </c>
      <c r="K145" s="61" t="s">
        <v>124</v>
      </c>
      <c r="L145" s="62" t="n">
        <v>1364</v>
      </c>
      <c r="M145" s="74" t="s">
        <v>568</v>
      </c>
      <c r="N145" s="57" t="s">
        <v>569</v>
      </c>
      <c r="O145" s="64" t="n">
        <v>99971900</v>
      </c>
      <c r="P145" s="64"/>
      <c r="Q145" s="64" t="n">
        <v>0</v>
      </c>
      <c r="R145" s="65"/>
      <c r="S145" s="66"/>
      <c r="T145" s="67" t="n">
        <v>99971900</v>
      </c>
      <c r="U145" s="68" t="n">
        <v>0</v>
      </c>
      <c r="V145" s="69" t="n">
        <v>43675</v>
      </c>
      <c r="W145" s="69" t="n">
        <v>43727</v>
      </c>
      <c r="X145" s="69" t="n">
        <v>43879</v>
      </c>
      <c r="Y145" s="56" t="n">
        <v>150</v>
      </c>
      <c r="Z145" s="56"/>
      <c r="AA145" s="70"/>
      <c r="AB145" s="57"/>
      <c r="AC145" s="57" t="s">
        <v>74</v>
      </c>
      <c r="AD145" s="57"/>
      <c r="AE145" s="57"/>
      <c r="AF145" s="71" t="n">
        <v>0</v>
      </c>
      <c r="AG145" s="75"/>
      <c r="AH145" s="72" t="n">
        <f aca="false">IF(SUMPRODUCT((A$14:A145=A145)*(B$14:B145=B145)*(C$14:C145=C145))&gt;1,0,1)</f>
        <v>1</v>
      </c>
      <c r="AI145" s="15" t="str">
        <f aca="false">IFERROR(VLOOKUP(D145,tipo,1,0),"NO")</f>
        <v>Interventoría</v>
      </c>
      <c r="AJ145" s="15" t="str">
        <f aca="false">IFERROR(VLOOKUP(E145,modal,1,0),"NO")</f>
        <v>Concurso de méritos</v>
      </c>
      <c r="AK145" s="73" t="str">
        <f aca="false">IFERROR(VLOOKUP(F145,Tipo!$C$12:$C$27,1,0),"NO")</f>
        <v>NO</v>
      </c>
      <c r="AL145" s="15" t="str">
        <f aca="false">IFERROR(VLOOKUP(H145,afectacion,1,0),"NO")</f>
        <v>Inversión</v>
      </c>
      <c r="AM145" s="15" t="n">
        <f aca="false">IFERROR(VLOOKUP(I145,programa,1,0),"NO")</f>
        <v>18</v>
      </c>
    </row>
    <row r="146" customFormat="false" ht="27" hidden="false" customHeight="true" outlineLevel="0" collapsed="false">
      <c r="A146" s="55" t="s">
        <v>570</v>
      </c>
      <c r="B146" s="56" t="n">
        <v>2019</v>
      </c>
      <c r="C146" s="57" t="s">
        <v>571</v>
      </c>
      <c r="D146" s="57" t="s">
        <v>362</v>
      </c>
      <c r="E146" s="57" t="s">
        <v>380</v>
      </c>
      <c r="F146" s="58" t="s">
        <v>364</v>
      </c>
      <c r="G146" s="57" t="s">
        <v>572</v>
      </c>
      <c r="H146" s="59" t="s">
        <v>70</v>
      </c>
      <c r="I146" s="60" t="n">
        <v>18</v>
      </c>
      <c r="J146" s="61" t="s">
        <v>123</v>
      </c>
      <c r="K146" s="61" t="s">
        <v>124</v>
      </c>
      <c r="L146" s="62" t="n">
        <v>1364</v>
      </c>
      <c r="M146" s="74" t="s">
        <v>573</v>
      </c>
      <c r="N146" s="57" t="s">
        <v>574</v>
      </c>
      <c r="O146" s="64" t="n">
        <v>1299974838</v>
      </c>
      <c r="P146" s="64"/>
      <c r="Q146" s="64" t="n">
        <v>0</v>
      </c>
      <c r="R146" s="65"/>
      <c r="S146" s="66"/>
      <c r="T146" s="67" t="n">
        <v>1299974838</v>
      </c>
      <c r="U146" s="68" t="n">
        <v>0</v>
      </c>
      <c r="V146" s="69" t="n">
        <v>43679</v>
      </c>
      <c r="W146" s="69" t="n">
        <v>43697</v>
      </c>
      <c r="X146" s="69" t="n">
        <v>44001</v>
      </c>
      <c r="Y146" s="56" t="n">
        <v>300</v>
      </c>
      <c r="Z146" s="56"/>
      <c r="AA146" s="70"/>
      <c r="AB146" s="57"/>
      <c r="AC146" s="57" t="s">
        <v>74</v>
      </c>
      <c r="AD146" s="57"/>
      <c r="AE146" s="57"/>
      <c r="AF146" s="71" t="n">
        <v>0</v>
      </c>
      <c r="AG146" s="75"/>
      <c r="AH146" s="72" t="n">
        <f aca="false">IF(SUMPRODUCT((A$14:A146=A146)*(B$14:B146=B146)*(C$14:C146=C146))&gt;1,0,1)</f>
        <v>1</v>
      </c>
      <c r="AI146" s="15" t="str">
        <f aca="false">IFERROR(VLOOKUP(D146,tipo,1,0),"NO")</f>
        <v>Interventoría</v>
      </c>
      <c r="AJ146" s="15" t="str">
        <f aca="false">IFERROR(VLOOKUP(E146,modal,1,0),"NO")</f>
        <v>Concurso de méritos</v>
      </c>
      <c r="AK146" s="73" t="str">
        <f aca="false">IFERROR(VLOOKUP(F146,Tipo!$C$12:$C$27,1,0),"NO")</f>
        <v>NO</v>
      </c>
      <c r="AL146" s="15" t="str">
        <f aca="false">IFERROR(VLOOKUP(H146,afectacion,1,0),"NO")</f>
        <v>Inversión</v>
      </c>
      <c r="AM146" s="15" t="n">
        <f aca="false">IFERROR(VLOOKUP(I146,programa,1,0),"NO")</f>
        <v>18</v>
      </c>
    </row>
    <row r="147" customFormat="false" ht="27" hidden="false" customHeight="true" outlineLevel="0" collapsed="false">
      <c r="A147" s="55" t="s">
        <v>575</v>
      </c>
      <c r="B147" s="56" t="n">
        <v>2019</v>
      </c>
      <c r="C147" s="57" t="s">
        <v>576</v>
      </c>
      <c r="D147" s="57" t="s">
        <v>387</v>
      </c>
      <c r="E147" s="57" t="s">
        <v>436</v>
      </c>
      <c r="F147" s="58" t="s">
        <v>364</v>
      </c>
      <c r="G147" s="57" t="s">
        <v>577</v>
      </c>
      <c r="H147" s="59" t="s">
        <v>70</v>
      </c>
      <c r="I147" s="60" t="n">
        <v>11</v>
      </c>
      <c r="J147" s="61" t="s">
        <v>105</v>
      </c>
      <c r="K147" s="61" t="s">
        <v>106</v>
      </c>
      <c r="L147" s="62" t="n">
        <v>1353</v>
      </c>
      <c r="M147" s="74" t="s">
        <v>545</v>
      </c>
      <c r="N147" s="57" t="s">
        <v>546</v>
      </c>
      <c r="O147" s="64" t="n">
        <v>602969826</v>
      </c>
      <c r="P147" s="64"/>
      <c r="Q147" s="64" t="n">
        <v>0</v>
      </c>
      <c r="R147" s="65"/>
      <c r="S147" s="66"/>
      <c r="T147" s="67" t="n">
        <v>602969826</v>
      </c>
      <c r="U147" s="68" t="n">
        <v>0</v>
      </c>
      <c r="V147" s="69" t="n">
        <v>43690</v>
      </c>
      <c r="W147" s="69" t="n">
        <v>43738</v>
      </c>
      <c r="X147" s="69" t="n">
        <v>43828</v>
      </c>
      <c r="Y147" s="56" t="n">
        <v>90</v>
      </c>
      <c r="Z147" s="56"/>
      <c r="AA147" s="70"/>
      <c r="AB147" s="57"/>
      <c r="AC147" s="57"/>
      <c r="AD147" s="57" t="s">
        <v>74</v>
      </c>
      <c r="AE147" s="57"/>
      <c r="AF147" s="71" t="n">
        <v>0</v>
      </c>
      <c r="AG147" s="75"/>
      <c r="AH147" s="72" t="n">
        <f aca="false">IF(SUMPRODUCT((A$14:A147=A147)*(B$14:B147=B147)*(C$14:C147=C147))&gt;1,0,1)</f>
        <v>1</v>
      </c>
      <c r="AI147" s="15" t="str">
        <f aca="false">IFERROR(VLOOKUP(D147,tipo,1,0),"NO")</f>
        <v>Contratos de prestación de servicios</v>
      </c>
      <c r="AJ147" s="15" t="str">
        <f aca="false">IFERROR(VLOOKUP(E147,modal,1,0),"NO")</f>
        <v>Licitación pública</v>
      </c>
      <c r="AK147" s="73" t="str">
        <f aca="false">IFERROR(VLOOKUP(F147,Tipo!$C$12:$C$27,1,0),"NO")</f>
        <v>NO</v>
      </c>
      <c r="AL147" s="15" t="str">
        <f aca="false">IFERROR(VLOOKUP(H147,afectacion,1,0),"NO")</f>
        <v>Inversión</v>
      </c>
      <c r="AM147" s="15" t="n">
        <f aca="false">IFERROR(VLOOKUP(I147,programa,1,0),"NO")</f>
        <v>11</v>
      </c>
    </row>
    <row r="148" customFormat="false" ht="27" hidden="false" customHeight="true" outlineLevel="0" collapsed="false">
      <c r="A148" s="55" t="s">
        <v>578</v>
      </c>
      <c r="B148" s="56" t="n">
        <v>2019</v>
      </c>
      <c r="C148" s="57" t="s">
        <v>579</v>
      </c>
      <c r="D148" s="57" t="s">
        <v>66</v>
      </c>
      <c r="E148" s="57" t="s">
        <v>67</v>
      </c>
      <c r="F148" s="58" t="s">
        <v>68</v>
      </c>
      <c r="G148" s="57" t="s">
        <v>580</v>
      </c>
      <c r="H148" s="59" t="s">
        <v>70</v>
      </c>
      <c r="I148" s="60" t="n">
        <v>45</v>
      </c>
      <c r="J148" s="61" t="s">
        <v>71</v>
      </c>
      <c r="K148" s="61" t="s">
        <v>72</v>
      </c>
      <c r="L148" s="62" t="n">
        <v>1375</v>
      </c>
      <c r="M148" s="74" t="n">
        <v>1114398753</v>
      </c>
      <c r="N148" s="57" t="s">
        <v>581</v>
      </c>
      <c r="O148" s="64" t="n">
        <v>14250000</v>
      </c>
      <c r="P148" s="64"/>
      <c r="Q148" s="64" t="n">
        <v>0</v>
      </c>
      <c r="R148" s="65"/>
      <c r="S148" s="66"/>
      <c r="T148" s="67" t="n">
        <v>14250000</v>
      </c>
      <c r="U148" s="68" t="n">
        <v>7916666</v>
      </c>
      <c r="V148" s="69" t="n">
        <v>43698</v>
      </c>
      <c r="W148" s="69" t="n">
        <v>43698</v>
      </c>
      <c r="X148" s="69" t="n">
        <v>43881</v>
      </c>
      <c r="Y148" s="56" t="n">
        <v>180</v>
      </c>
      <c r="Z148" s="56"/>
      <c r="AA148" s="70"/>
      <c r="AB148" s="57"/>
      <c r="AC148" s="57" t="s">
        <v>74</v>
      </c>
      <c r="AD148" s="57"/>
      <c r="AE148" s="57"/>
      <c r="AF148" s="71" t="n">
        <v>0.55555550877193</v>
      </c>
      <c r="AG148" s="75"/>
      <c r="AH148" s="72" t="n">
        <f aca="false">IF(SUMPRODUCT((A$14:A148=A148)*(B$14:B148=B148)*(C$14:C148=C148))&gt;1,0,1)</f>
        <v>1</v>
      </c>
      <c r="AI148" s="15" t="str">
        <f aca="false">IFERROR(VLOOKUP(D148,tipo,1,0),"NO")</f>
        <v>Contratos de prestación de servicios profesionales y de apoyo a la gestión</v>
      </c>
      <c r="AJ148" s="15" t="str">
        <f aca="false">IFERROR(VLOOKUP(E148,modal,1,0),"NO")</f>
        <v>Contratación directa</v>
      </c>
      <c r="AK148" s="73" t="str">
        <f aca="false">IFERROR(VLOOKUP(F148,Tipo!$C$12:$C$27,1,0),"NO")</f>
        <v>Prestación de servicios profesionales y de apoyo a la gestión, o para la ejecución de trabajos artísticos que sólo puedan encomendarse a determinadas personas naturales;</v>
      </c>
      <c r="AL148" s="15" t="str">
        <f aca="false">IFERROR(VLOOKUP(H148,afectacion,1,0),"NO")</f>
        <v>Inversión</v>
      </c>
      <c r="AM148" s="15" t="n">
        <f aca="false">IFERROR(VLOOKUP(I148,programa,1,0),"NO")</f>
        <v>45</v>
      </c>
    </row>
    <row r="149" customFormat="false" ht="27" hidden="false" customHeight="true" outlineLevel="0" collapsed="false">
      <c r="A149" s="55" t="s">
        <v>582</v>
      </c>
      <c r="B149" s="56" t="n">
        <v>2019</v>
      </c>
      <c r="C149" s="57" t="s">
        <v>583</v>
      </c>
      <c r="D149" s="57" t="s">
        <v>387</v>
      </c>
      <c r="E149" s="57" t="s">
        <v>363</v>
      </c>
      <c r="F149" s="58" t="s">
        <v>364</v>
      </c>
      <c r="G149" s="57" t="s">
        <v>584</v>
      </c>
      <c r="H149" s="59" t="s">
        <v>400</v>
      </c>
      <c r="I149" s="60"/>
      <c r="J149" s="61" t="s">
        <v>401</v>
      </c>
      <c r="K149" s="61" t="s">
        <v>401</v>
      </c>
      <c r="L149" s="62"/>
      <c r="M149" s="74" t="s">
        <v>585</v>
      </c>
      <c r="N149" s="57" t="s">
        <v>586</v>
      </c>
      <c r="O149" s="64" t="n">
        <v>14280000</v>
      </c>
      <c r="P149" s="64"/>
      <c r="Q149" s="64" t="n">
        <v>0</v>
      </c>
      <c r="R149" s="65"/>
      <c r="S149" s="66"/>
      <c r="T149" s="67" t="n">
        <v>14280000</v>
      </c>
      <c r="U149" s="68" t="n">
        <v>3570000</v>
      </c>
      <c r="V149" s="69" t="n">
        <v>43699</v>
      </c>
      <c r="W149" s="69" t="n">
        <v>43703</v>
      </c>
      <c r="X149" s="69" t="n">
        <v>44068</v>
      </c>
      <c r="Y149" s="56" t="n">
        <v>360</v>
      </c>
      <c r="Z149" s="56"/>
      <c r="AA149" s="70"/>
      <c r="AB149" s="57"/>
      <c r="AC149" s="57" t="s">
        <v>74</v>
      </c>
      <c r="AD149" s="57"/>
      <c r="AE149" s="57"/>
      <c r="AF149" s="71" t="n">
        <v>0.25</v>
      </c>
      <c r="AG149" s="75"/>
      <c r="AH149" s="72" t="n">
        <f aca="false">IF(SUMPRODUCT((A$14:A149=A149)*(B$14:B149=B149)*(C$14:C149=C149))&gt;1,0,1)</f>
        <v>1</v>
      </c>
      <c r="AI149" s="15" t="str">
        <f aca="false">IFERROR(VLOOKUP(D149,tipo,1,0),"NO")</f>
        <v>Contratos de prestación de servicios</v>
      </c>
      <c r="AJ149" s="15" t="str">
        <f aca="false">IFERROR(VLOOKUP(E149,modal,1,0),"NO")</f>
        <v>Contratación mínima cuantia</v>
      </c>
      <c r="AK149" s="73" t="str">
        <f aca="false">IFERROR(VLOOKUP(F149,Tipo!$C$12:$C$27,1,0),"NO")</f>
        <v>NO</v>
      </c>
      <c r="AL149" s="15" t="str">
        <f aca="false">IFERROR(VLOOKUP(H149,afectacion,1,0),"NO")</f>
        <v>Funcionamiento</v>
      </c>
      <c r="AM149" s="15" t="str">
        <f aca="false">IFERROR(VLOOKUP(I149,programa,1,0),"NO")</f>
        <v>NO</v>
      </c>
    </row>
    <row r="150" customFormat="false" ht="27" hidden="false" customHeight="true" outlineLevel="0" collapsed="false">
      <c r="A150" s="55" t="s">
        <v>587</v>
      </c>
      <c r="B150" s="56" t="n">
        <v>2019</v>
      </c>
      <c r="C150" s="57" t="s">
        <v>588</v>
      </c>
      <c r="D150" s="57" t="s">
        <v>387</v>
      </c>
      <c r="E150" s="57" t="s">
        <v>406</v>
      </c>
      <c r="F150" s="58" t="s">
        <v>407</v>
      </c>
      <c r="G150" s="57" t="s">
        <v>589</v>
      </c>
      <c r="H150" s="59" t="s">
        <v>70</v>
      </c>
      <c r="I150" s="60" t="n">
        <v>11</v>
      </c>
      <c r="J150" s="61" t="s">
        <v>105</v>
      </c>
      <c r="K150" s="61" t="s">
        <v>106</v>
      </c>
      <c r="L150" s="62" t="n">
        <v>1353</v>
      </c>
      <c r="M150" s="74" t="s">
        <v>590</v>
      </c>
      <c r="N150" s="57" t="s">
        <v>591</v>
      </c>
      <c r="O150" s="64" t="n">
        <v>132820273</v>
      </c>
      <c r="P150" s="64"/>
      <c r="Q150" s="64" t="n">
        <v>0</v>
      </c>
      <c r="R150" s="65"/>
      <c r="S150" s="66"/>
      <c r="T150" s="67" t="n">
        <v>132820273</v>
      </c>
      <c r="U150" s="68" t="n">
        <v>0</v>
      </c>
      <c r="V150" s="69" t="n">
        <v>43700</v>
      </c>
      <c r="W150" s="69" t="n">
        <v>43726</v>
      </c>
      <c r="X150" s="69" t="n">
        <v>43786</v>
      </c>
      <c r="Y150" s="56" t="n">
        <v>60</v>
      </c>
      <c r="Z150" s="56"/>
      <c r="AA150" s="70"/>
      <c r="AB150" s="57"/>
      <c r="AC150" s="57"/>
      <c r="AD150" s="57" t="s">
        <v>74</v>
      </c>
      <c r="AE150" s="57"/>
      <c r="AF150" s="71" t="n">
        <v>0</v>
      </c>
      <c r="AG150" s="75"/>
      <c r="AH150" s="72" t="n">
        <f aca="false">IF(SUMPRODUCT((A$14:A150=A150)*(B$14:B150=B150)*(C$14:C150=C150))&gt;1,0,1)</f>
        <v>1</v>
      </c>
      <c r="AI150" s="15" t="str">
        <f aca="false">IFERROR(VLOOKUP(D150,tipo,1,0),"NO")</f>
        <v>Contratos de prestación de servicios</v>
      </c>
      <c r="AJ150" s="15" t="str">
        <f aca="false">IFERROR(VLOOKUP(E150,modal,1,0),"NO")</f>
        <v>Selección abreviada</v>
      </c>
      <c r="AK150" s="73" t="str">
        <f aca="false">IFERROR(VLOOKUP(F150,Tipo!$C$12:$C$27,1,0),"NO")</f>
        <v>Selección abreviada por menor cuantía </v>
      </c>
      <c r="AL150" s="15" t="str">
        <f aca="false">IFERROR(VLOOKUP(H150,afectacion,1,0),"NO")</f>
        <v>Inversión</v>
      </c>
      <c r="AM150" s="15" t="n">
        <f aca="false">IFERROR(VLOOKUP(I150,programa,1,0),"NO")</f>
        <v>11</v>
      </c>
    </row>
    <row r="151" customFormat="false" ht="27" hidden="false" customHeight="true" outlineLevel="0" collapsed="false">
      <c r="A151" s="55" t="s">
        <v>592</v>
      </c>
      <c r="B151" s="56" t="n">
        <v>2019</v>
      </c>
      <c r="C151" s="57" t="s">
        <v>593</v>
      </c>
      <c r="D151" s="57" t="s">
        <v>393</v>
      </c>
      <c r="E151" s="57" t="s">
        <v>363</v>
      </c>
      <c r="F151" s="58" t="s">
        <v>364</v>
      </c>
      <c r="G151" s="57" t="s">
        <v>594</v>
      </c>
      <c r="H151" s="59" t="s">
        <v>400</v>
      </c>
      <c r="I151" s="60"/>
      <c r="J151" s="61" t="s">
        <v>401</v>
      </c>
      <c r="K151" s="61" t="s">
        <v>401</v>
      </c>
      <c r="L151" s="62"/>
      <c r="M151" s="74" t="s">
        <v>595</v>
      </c>
      <c r="N151" s="57" t="s">
        <v>596</v>
      </c>
      <c r="O151" s="64" t="n">
        <v>12281698</v>
      </c>
      <c r="P151" s="64"/>
      <c r="Q151" s="64" t="n">
        <v>0</v>
      </c>
      <c r="R151" s="65"/>
      <c r="S151" s="66"/>
      <c r="T151" s="67" t="n">
        <v>12281698</v>
      </c>
      <c r="U151" s="68" t="n">
        <v>12281698</v>
      </c>
      <c r="V151" s="69" t="n">
        <v>43704</v>
      </c>
      <c r="W151" s="69" t="n">
        <v>43717</v>
      </c>
      <c r="X151" s="69" t="n">
        <v>43746</v>
      </c>
      <c r="Y151" s="56" t="n">
        <v>30</v>
      </c>
      <c r="Z151" s="56"/>
      <c r="AA151" s="70"/>
      <c r="AB151" s="57"/>
      <c r="AC151" s="57"/>
      <c r="AD151" s="57" t="s">
        <v>74</v>
      </c>
      <c r="AE151" s="57"/>
      <c r="AF151" s="71" t="n">
        <v>1</v>
      </c>
      <c r="AG151" s="75"/>
      <c r="AH151" s="72" t="n">
        <f aca="false">IF(SUMPRODUCT((A$14:A151=A151)*(B$14:B151=B151)*(C$14:C151=C151))&gt;1,0,1)</f>
        <v>1</v>
      </c>
      <c r="AI151" s="15" t="str">
        <f aca="false">IFERROR(VLOOKUP(D151,tipo,1,0),"NO")</f>
        <v>Compraventa de bienes muebles</v>
      </c>
      <c r="AJ151" s="15" t="str">
        <f aca="false">IFERROR(VLOOKUP(E151,modal,1,0),"NO")</f>
        <v>Contratación mínima cuantia</v>
      </c>
      <c r="AK151" s="73" t="str">
        <f aca="false">IFERROR(VLOOKUP(F151,Tipo!$C$12:$C$27,1,0),"NO")</f>
        <v>NO</v>
      </c>
      <c r="AL151" s="15" t="str">
        <f aca="false">IFERROR(VLOOKUP(H151,afectacion,1,0),"NO")</f>
        <v>Funcionamiento</v>
      </c>
      <c r="AM151" s="15" t="str">
        <f aca="false">IFERROR(VLOOKUP(I151,programa,1,0),"NO")</f>
        <v>NO</v>
      </c>
    </row>
    <row r="152" customFormat="false" ht="27" hidden="false" customHeight="true" outlineLevel="0" collapsed="false">
      <c r="A152" s="55" t="s">
        <v>597</v>
      </c>
      <c r="B152" s="56" t="n">
        <v>2019</v>
      </c>
      <c r="C152" s="57" t="s">
        <v>598</v>
      </c>
      <c r="D152" s="57" t="s">
        <v>445</v>
      </c>
      <c r="E152" s="57" t="s">
        <v>363</v>
      </c>
      <c r="F152" s="58" t="s">
        <v>364</v>
      </c>
      <c r="G152" s="57" t="s">
        <v>599</v>
      </c>
      <c r="H152" s="59" t="s">
        <v>400</v>
      </c>
      <c r="I152" s="60"/>
      <c r="J152" s="61" t="s">
        <v>401</v>
      </c>
      <c r="K152" s="61" t="s">
        <v>401</v>
      </c>
      <c r="L152" s="62"/>
      <c r="M152" s="74" t="s">
        <v>600</v>
      </c>
      <c r="N152" s="57" t="s">
        <v>601</v>
      </c>
      <c r="O152" s="64" t="n">
        <v>17185000</v>
      </c>
      <c r="P152" s="64"/>
      <c r="Q152" s="64" t="n">
        <v>0</v>
      </c>
      <c r="R152" s="65"/>
      <c r="S152" s="66"/>
      <c r="T152" s="67" t="n">
        <v>17185000</v>
      </c>
      <c r="U152" s="68" t="n">
        <v>0</v>
      </c>
      <c r="V152" s="69" t="n">
        <v>43712</v>
      </c>
      <c r="W152" s="69" t="n">
        <v>43714</v>
      </c>
      <c r="X152" s="69" t="n">
        <v>43895</v>
      </c>
      <c r="Y152" s="56" t="n">
        <v>180</v>
      </c>
      <c r="Z152" s="56"/>
      <c r="AA152" s="70"/>
      <c r="AB152" s="57"/>
      <c r="AC152" s="57" t="s">
        <v>74</v>
      </c>
      <c r="AD152" s="57"/>
      <c r="AE152" s="57"/>
      <c r="AF152" s="71" t="n">
        <v>0</v>
      </c>
      <c r="AG152" s="75"/>
      <c r="AH152" s="72" t="n">
        <f aca="false">IF(SUMPRODUCT((A$14:A152=A152)*(B$14:B152=B152)*(C$14:C152=C152))&gt;1,0,1)</f>
        <v>1</v>
      </c>
      <c r="AI152" s="15" t="str">
        <f aca="false">IFERROR(VLOOKUP(D152,tipo,1,0),"NO")</f>
        <v>Suministro</v>
      </c>
      <c r="AJ152" s="15" t="str">
        <f aca="false">IFERROR(VLOOKUP(E152,modal,1,0),"NO")</f>
        <v>Contratación mínima cuantia</v>
      </c>
      <c r="AK152" s="73" t="str">
        <f aca="false">IFERROR(VLOOKUP(F152,Tipo!$C$12:$C$27,1,0),"NO")</f>
        <v>NO</v>
      </c>
      <c r="AL152" s="15" t="str">
        <f aca="false">IFERROR(VLOOKUP(H152,afectacion,1,0),"NO")</f>
        <v>Funcionamiento</v>
      </c>
      <c r="AM152" s="15" t="str">
        <f aca="false">IFERROR(VLOOKUP(I152,programa,1,0),"NO")</f>
        <v>NO</v>
      </c>
    </row>
    <row r="153" customFormat="false" ht="27" hidden="false" customHeight="true" outlineLevel="0" collapsed="false">
      <c r="A153" s="55" t="s">
        <v>602</v>
      </c>
      <c r="B153" s="56" t="n">
        <v>2019</v>
      </c>
      <c r="C153" s="57" t="s">
        <v>603</v>
      </c>
      <c r="D153" s="57" t="s">
        <v>362</v>
      </c>
      <c r="E153" s="57" t="s">
        <v>363</v>
      </c>
      <c r="F153" s="58" t="s">
        <v>364</v>
      </c>
      <c r="G153" s="57" t="s">
        <v>604</v>
      </c>
      <c r="H153" s="59" t="s">
        <v>70</v>
      </c>
      <c r="I153" s="60" t="n">
        <v>11</v>
      </c>
      <c r="J153" s="61" t="s">
        <v>105</v>
      </c>
      <c r="K153" s="61" t="s">
        <v>106</v>
      </c>
      <c r="L153" s="62" t="n">
        <v>1353</v>
      </c>
      <c r="M153" s="74" t="n">
        <v>1014180831</v>
      </c>
      <c r="N153" s="57" t="s">
        <v>605</v>
      </c>
      <c r="O153" s="64" t="n">
        <v>5410693</v>
      </c>
      <c r="P153" s="64"/>
      <c r="Q153" s="64" t="n">
        <v>0</v>
      </c>
      <c r="R153" s="65"/>
      <c r="S153" s="66"/>
      <c r="T153" s="67" t="n">
        <v>5410693</v>
      </c>
      <c r="U153" s="68" t="n">
        <v>2164277</v>
      </c>
      <c r="V153" s="69" t="n">
        <v>43720</v>
      </c>
      <c r="W153" s="69" t="n">
        <v>43726</v>
      </c>
      <c r="X153" s="69" t="n">
        <v>43801</v>
      </c>
      <c r="Y153" s="56" t="n">
        <v>75</v>
      </c>
      <c r="Z153" s="56"/>
      <c r="AA153" s="70"/>
      <c r="AB153" s="57"/>
      <c r="AC153" s="57"/>
      <c r="AD153" s="57" t="s">
        <v>74</v>
      </c>
      <c r="AE153" s="57"/>
      <c r="AF153" s="71" t="n">
        <v>0.399999963036158</v>
      </c>
      <c r="AG153" s="75"/>
      <c r="AH153" s="72" t="n">
        <f aca="false">IF(SUMPRODUCT((A$14:A153=A153)*(B$14:B153=B153)*(C$14:C153=C153))&gt;1,0,1)</f>
        <v>1</v>
      </c>
      <c r="AI153" s="15" t="str">
        <f aca="false">IFERROR(VLOOKUP(D153,tipo,1,0),"NO")</f>
        <v>Interventoría</v>
      </c>
      <c r="AJ153" s="15" t="str">
        <f aca="false">IFERROR(VLOOKUP(E153,modal,1,0),"NO")</f>
        <v>Contratación mínima cuantia</v>
      </c>
      <c r="AK153" s="73" t="str">
        <f aca="false">IFERROR(VLOOKUP(F153,Tipo!$C$12:$C$27,1,0),"NO")</f>
        <v>NO</v>
      </c>
      <c r="AL153" s="15" t="str">
        <f aca="false">IFERROR(VLOOKUP(H153,afectacion,1,0),"NO")</f>
        <v>Inversión</v>
      </c>
      <c r="AM153" s="15" t="n">
        <f aca="false">IFERROR(VLOOKUP(I153,programa,1,0),"NO")</f>
        <v>11</v>
      </c>
    </row>
    <row r="154" customFormat="false" ht="27" hidden="false" customHeight="true" outlineLevel="0" collapsed="false">
      <c r="A154" s="55" t="s">
        <v>606</v>
      </c>
      <c r="B154" s="56" t="n">
        <v>2019</v>
      </c>
      <c r="C154" s="57" t="s">
        <v>607</v>
      </c>
      <c r="D154" s="58" t="s">
        <v>387</v>
      </c>
      <c r="E154" s="57" t="s">
        <v>363</v>
      </c>
      <c r="F154" s="58" t="s">
        <v>364</v>
      </c>
      <c r="G154" s="57" t="s">
        <v>608</v>
      </c>
      <c r="H154" s="59" t="s">
        <v>70</v>
      </c>
      <c r="I154" s="60" t="n">
        <v>18</v>
      </c>
      <c r="J154" s="61" t="s">
        <v>123</v>
      </c>
      <c r="K154" s="61" t="s">
        <v>124</v>
      </c>
      <c r="L154" s="62" t="n">
        <v>1364</v>
      </c>
      <c r="M154" s="63" t="n">
        <v>80166444</v>
      </c>
      <c r="N154" s="57" t="s">
        <v>609</v>
      </c>
      <c r="O154" s="64" t="n">
        <v>23100000</v>
      </c>
      <c r="P154" s="64"/>
      <c r="Q154" s="64" t="n">
        <v>0</v>
      </c>
      <c r="R154" s="65"/>
      <c r="S154" s="66"/>
      <c r="T154" s="67" t="n">
        <v>23100000</v>
      </c>
      <c r="U154" s="68" t="n">
        <v>11550000</v>
      </c>
      <c r="V154" s="69" t="n">
        <v>43731</v>
      </c>
      <c r="W154" s="69" t="n">
        <v>43739</v>
      </c>
      <c r="X154" s="69" t="n">
        <v>43890</v>
      </c>
      <c r="Y154" s="56" t="n">
        <v>120</v>
      </c>
      <c r="Z154" s="56"/>
      <c r="AA154" s="70"/>
      <c r="AB154" s="57"/>
      <c r="AC154" s="57" t="s">
        <v>74</v>
      </c>
      <c r="AD154" s="57"/>
      <c r="AE154" s="57"/>
      <c r="AF154" s="71" t="n">
        <v>0.5</v>
      </c>
      <c r="AG154" s="75"/>
      <c r="AH154" s="72" t="n">
        <f aca="false">IF(SUMPRODUCT((A$14:A154=A154)*(B$14:B154=B154)*(C$14:C154=C154))&gt;1,0,1)</f>
        <v>1</v>
      </c>
      <c r="AI154" s="15" t="str">
        <f aca="false">IFERROR(VLOOKUP(D154,tipo,1,0),"NO")</f>
        <v>Contratos de prestación de servicios</v>
      </c>
      <c r="AJ154" s="15" t="str">
        <f aca="false">IFERROR(VLOOKUP(E154,modal,1,0),"NO")</f>
        <v>Contratación mínima cuantia</v>
      </c>
      <c r="AK154" s="73" t="str">
        <f aca="false">IFERROR(VLOOKUP(F154,Tipo!$C$12:$C$27,1,0),"NO")</f>
        <v>NO</v>
      </c>
      <c r="AL154" s="15" t="str">
        <f aca="false">IFERROR(VLOOKUP(H154,afectacion,1,0),"NO")</f>
        <v>Inversión</v>
      </c>
      <c r="AM154" s="15" t="n">
        <f aca="false">IFERROR(VLOOKUP(I154,programa,1,0),"NO")</f>
        <v>18</v>
      </c>
    </row>
    <row r="155" customFormat="false" ht="27" hidden="false" customHeight="true" outlineLevel="0" collapsed="false">
      <c r="A155" s="55" t="s">
        <v>610</v>
      </c>
      <c r="B155" s="56" t="n">
        <v>2019</v>
      </c>
      <c r="C155" s="57" t="s">
        <v>611</v>
      </c>
      <c r="D155" s="58" t="s">
        <v>66</v>
      </c>
      <c r="E155" s="57" t="s">
        <v>67</v>
      </c>
      <c r="F155" s="58" t="s">
        <v>68</v>
      </c>
      <c r="G155" s="57" t="s">
        <v>612</v>
      </c>
      <c r="H155" s="59" t="s">
        <v>70</v>
      </c>
      <c r="I155" s="60" t="n">
        <v>18</v>
      </c>
      <c r="J155" s="61" t="s">
        <v>123</v>
      </c>
      <c r="K155" s="61" t="s">
        <v>124</v>
      </c>
      <c r="L155" s="62" t="n">
        <v>1364</v>
      </c>
      <c r="M155" s="63" t="n">
        <v>79727160</v>
      </c>
      <c r="N155" s="57" t="s">
        <v>613</v>
      </c>
      <c r="O155" s="64" t="n">
        <v>9408000</v>
      </c>
      <c r="P155" s="64"/>
      <c r="Q155" s="64" t="n">
        <v>0</v>
      </c>
      <c r="R155" s="65"/>
      <c r="S155" s="66"/>
      <c r="T155" s="67" t="n">
        <v>9408000</v>
      </c>
      <c r="U155" s="68" t="n">
        <v>3920000</v>
      </c>
      <c r="V155" s="69" t="n">
        <v>43738</v>
      </c>
      <c r="W155" s="69" t="n">
        <v>43749</v>
      </c>
      <c r="X155" s="69" t="n">
        <v>43871</v>
      </c>
      <c r="Y155" s="56" t="n">
        <v>120</v>
      </c>
      <c r="Z155" s="56" t="s">
        <v>401</v>
      </c>
      <c r="AA155" s="70"/>
      <c r="AB155" s="57"/>
      <c r="AC155" s="57" t="s">
        <v>74</v>
      </c>
      <c r="AD155" s="57"/>
      <c r="AE155" s="57"/>
      <c r="AF155" s="71" t="n">
        <v>0.416666666666667</v>
      </c>
      <c r="AG155" s="75"/>
      <c r="AH155" s="72" t="n">
        <f aca="false">IF(SUMPRODUCT((A$14:A155=A155)*(B$14:B155=B155)*(C$14:C155=C155))&gt;1,0,1)</f>
        <v>1</v>
      </c>
      <c r="AI155" s="15" t="str">
        <f aca="false">IFERROR(VLOOKUP(D155,tipo,1,0),"NO")</f>
        <v>Contratos de prestación de servicios profesionales y de apoyo a la gestión</v>
      </c>
      <c r="AJ155" s="15" t="str">
        <f aca="false">IFERROR(VLOOKUP(E155,modal,1,0),"NO")</f>
        <v>Contratación directa</v>
      </c>
      <c r="AK155" s="73" t="str">
        <f aca="false">IFERROR(VLOOKUP(F155,Tipo!$C$12:$C$27,1,0),"NO")</f>
        <v>Prestación de servicios profesionales y de apoyo a la gestión, o para la ejecución de trabajos artísticos que sólo puedan encomendarse a determinadas personas naturales;</v>
      </c>
      <c r="AL155" s="15" t="str">
        <f aca="false">IFERROR(VLOOKUP(H155,afectacion,1,0),"NO")</f>
        <v>Inversión</v>
      </c>
      <c r="AM155" s="15" t="n">
        <f aca="false">IFERROR(VLOOKUP(I155,programa,1,0),"NO")</f>
        <v>18</v>
      </c>
    </row>
    <row r="156" customFormat="false" ht="27" hidden="false" customHeight="true" outlineLevel="0" collapsed="false">
      <c r="A156" s="55" t="s">
        <v>614</v>
      </c>
      <c r="B156" s="56" t="n">
        <v>2019</v>
      </c>
      <c r="C156" s="57" t="s">
        <v>615</v>
      </c>
      <c r="D156" s="58" t="s">
        <v>66</v>
      </c>
      <c r="E156" s="57" t="s">
        <v>67</v>
      </c>
      <c r="F156" s="58" t="s">
        <v>68</v>
      </c>
      <c r="G156" s="57" t="s">
        <v>616</v>
      </c>
      <c r="H156" s="59" t="s">
        <v>70</v>
      </c>
      <c r="I156" s="60" t="n">
        <v>18</v>
      </c>
      <c r="J156" s="61" t="s">
        <v>123</v>
      </c>
      <c r="K156" s="61" t="s">
        <v>124</v>
      </c>
      <c r="L156" s="62" t="n">
        <v>1364</v>
      </c>
      <c r="M156" s="63" t="n">
        <v>7310938</v>
      </c>
      <c r="N156" s="57" t="s">
        <v>617</v>
      </c>
      <c r="O156" s="64" t="n">
        <v>9408000</v>
      </c>
      <c r="P156" s="64"/>
      <c r="Q156" s="64" t="n">
        <v>0</v>
      </c>
      <c r="R156" s="65"/>
      <c r="S156" s="66"/>
      <c r="T156" s="67" t="n">
        <v>9408000</v>
      </c>
      <c r="U156" s="68" t="n">
        <v>3920000</v>
      </c>
      <c r="V156" s="69" t="n">
        <v>43738</v>
      </c>
      <c r="W156" s="69" t="n">
        <v>43749</v>
      </c>
      <c r="X156" s="69" t="n">
        <v>43871</v>
      </c>
      <c r="Y156" s="56" t="n">
        <v>120</v>
      </c>
      <c r="Z156" s="56" t="s">
        <v>401</v>
      </c>
      <c r="AA156" s="70"/>
      <c r="AB156" s="57"/>
      <c r="AC156" s="57" t="s">
        <v>74</v>
      </c>
      <c r="AD156" s="57"/>
      <c r="AE156" s="57"/>
      <c r="AF156" s="71" t="n">
        <v>0.416666666666667</v>
      </c>
      <c r="AG156" s="75"/>
      <c r="AH156" s="72" t="n">
        <f aca="false">IF(SUMPRODUCT((A$14:A156=A156)*(B$14:B156=B156)*(C$14:C156=C156))&gt;1,0,1)</f>
        <v>1</v>
      </c>
      <c r="AI156" s="15" t="str">
        <f aca="false">IFERROR(VLOOKUP(D156,tipo,1,0),"NO")</f>
        <v>Contratos de prestación de servicios profesionales y de apoyo a la gestión</v>
      </c>
      <c r="AJ156" s="15" t="str">
        <f aca="false">IFERROR(VLOOKUP(E156,modal,1,0),"NO")</f>
        <v>Contratación directa</v>
      </c>
      <c r="AK156" s="73" t="str">
        <f aca="false">IFERROR(VLOOKUP(F156,Tipo!$C$12:$C$27,1,0),"NO")</f>
        <v>Prestación de servicios profesionales y de apoyo a la gestión, o para la ejecución de trabajos artísticos que sólo puedan encomendarse a determinadas personas naturales;</v>
      </c>
      <c r="AL156" s="15" t="str">
        <f aca="false">IFERROR(VLOOKUP(H156,afectacion,1,0),"NO")</f>
        <v>Inversión</v>
      </c>
      <c r="AM156" s="15" t="n">
        <f aca="false">IFERROR(VLOOKUP(I156,programa,1,0),"NO")</f>
        <v>18</v>
      </c>
    </row>
    <row r="157" customFormat="false" ht="27" hidden="false" customHeight="true" outlineLevel="0" collapsed="false">
      <c r="A157" s="55" t="s">
        <v>618</v>
      </c>
      <c r="B157" s="56" t="n">
        <v>2019</v>
      </c>
      <c r="C157" s="57" t="s">
        <v>619</v>
      </c>
      <c r="D157" s="58" t="s">
        <v>66</v>
      </c>
      <c r="E157" s="57" t="s">
        <v>67</v>
      </c>
      <c r="F157" s="58" t="s">
        <v>68</v>
      </c>
      <c r="G157" s="57" t="s">
        <v>620</v>
      </c>
      <c r="H157" s="59" t="s">
        <v>70</v>
      </c>
      <c r="I157" s="60" t="n">
        <v>18</v>
      </c>
      <c r="J157" s="61" t="s">
        <v>123</v>
      </c>
      <c r="K157" s="61" t="s">
        <v>124</v>
      </c>
      <c r="L157" s="62" t="n">
        <v>1364</v>
      </c>
      <c r="M157" s="63" t="n">
        <v>79632499</v>
      </c>
      <c r="N157" s="57" t="s">
        <v>621</v>
      </c>
      <c r="O157" s="64" t="n">
        <v>9408000</v>
      </c>
      <c r="P157" s="64"/>
      <c r="Q157" s="64" t="n">
        <v>0</v>
      </c>
      <c r="R157" s="65"/>
      <c r="S157" s="66"/>
      <c r="T157" s="67" t="n">
        <v>9408000</v>
      </c>
      <c r="U157" s="68" t="n">
        <v>3920000</v>
      </c>
      <c r="V157" s="69" t="n">
        <v>43742</v>
      </c>
      <c r="W157" s="69" t="n">
        <v>43749</v>
      </c>
      <c r="X157" s="69" t="n">
        <v>43871</v>
      </c>
      <c r="Y157" s="56" t="n">
        <v>120</v>
      </c>
      <c r="Z157" s="56"/>
      <c r="AA157" s="70"/>
      <c r="AB157" s="57"/>
      <c r="AC157" s="57" t="s">
        <v>74</v>
      </c>
      <c r="AD157" s="57"/>
      <c r="AE157" s="57"/>
      <c r="AF157" s="71" t="n">
        <v>0.416666666666667</v>
      </c>
      <c r="AG157" s="75"/>
      <c r="AH157" s="72" t="n">
        <f aca="false">IF(SUMPRODUCT((A$14:A157=A157)*(B$14:B157=B157)*(C$14:C157=C157))&gt;1,0,1)</f>
        <v>1</v>
      </c>
      <c r="AI157" s="15" t="str">
        <f aca="false">IFERROR(VLOOKUP(D157,tipo,1,0),"NO")</f>
        <v>Contratos de prestación de servicios profesionales y de apoyo a la gestión</v>
      </c>
      <c r="AJ157" s="15" t="str">
        <f aca="false">IFERROR(VLOOKUP(E157,modal,1,0),"NO")</f>
        <v>Contratación directa</v>
      </c>
      <c r="AK157" s="73" t="str">
        <f aca="false">IFERROR(VLOOKUP(F157,Tipo!$C$12:$C$27,1,0),"NO")</f>
        <v>Prestación de servicios profesionales y de apoyo a la gestión, o para la ejecución de trabajos artísticos que sólo puedan encomendarse a determinadas personas naturales;</v>
      </c>
      <c r="AL157" s="15" t="str">
        <f aca="false">IFERROR(VLOOKUP(H157,afectacion,1,0),"NO")</f>
        <v>Inversión</v>
      </c>
      <c r="AM157" s="15" t="n">
        <f aca="false">IFERROR(VLOOKUP(I157,programa,1,0),"NO")</f>
        <v>18</v>
      </c>
    </row>
    <row r="158" customFormat="false" ht="27" hidden="false" customHeight="true" outlineLevel="0" collapsed="false">
      <c r="A158" s="55" t="s">
        <v>622</v>
      </c>
      <c r="B158" s="56" t="n">
        <v>2019</v>
      </c>
      <c r="C158" s="57" t="s">
        <v>623</v>
      </c>
      <c r="D158" s="58" t="s">
        <v>66</v>
      </c>
      <c r="E158" s="57" t="s">
        <v>67</v>
      </c>
      <c r="F158" s="58" t="s">
        <v>68</v>
      </c>
      <c r="G158" s="57" t="s">
        <v>624</v>
      </c>
      <c r="H158" s="59" t="s">
        <v>70</v>
      </c>
      <c r="I158" s="60" t="n">
        <v>18</v>
      </c>
      <c r="J158" s="61" t="s">
        <v>123</v>
      </c>
      <c r="K158" s="61" t="s">
        <v>124</v>
      </c>
      <c r="L158" s="62" t="n">
        <v>1364</v>
      </c>
      <c r="M158" s="63" t="n">
        <v>79632409</v>
      </c>
      <c r="N158" s="57" t="s">
        <v>625</v>
      </c>
      <c r="O158" s="64" t="n">
        <v>9408000</v>
      </c>
      <c r="P158" s="64"/>
      <c r="Q158" s="64" t="n">
        <v>0</v>
      </c>
      <c r="R158" s="65"/>
      <c r="S158" s="66"/>
      <c r="T158" s="67" t="n">
        <v>9408000</v>
      </c>
      <c r="U158" s="68" t="n">
        <v>4076800</v>
      </c>
      <c r="V158" s="69" t="n">
        <v>43734</v>
      </c>
      <c r="W158" s="69" t="n">
        <v>43747</v>
      </c>
      <c r="X158" s="69" t="n">
        <v>43869</v>
      </c>
      <c r="Y158" s="56" t="n">
        <v>120</v>
      </c>
      <c r="Z158" s="56"/>
      <c r="AA158" s="70"/>
      <c r="AB158" s="57"/>
      <c r="AC158" s="57" t="s">
        <v>74</v>
      </c>
      <c r="AD158" s="57"/>
      <c r="AE158" s="57"/>
      <c r="AF158" s="71" t="n">
        <v>0.433333333333333</v>
      </c>
      <c r="AG158" s="75"/>
      <c r="AH158" s="72" t="n">
        <f aca="false">IF(SUMPRODUCT((A$14:A158=A158)*(B$14:B158=B158)*(C$14:C158=C158))&gt;1,0,1)</f>
        <v>1</v>
      </c>
      <c r="AI158" s="15" t="str">
        <f aca="false">IFERROR(VLOOKUP(D158,tipo,1,0),"NO")</f>
        <v>Contratos de prestación de servicios profesionales y de apoyo a la gestión</v>
      </c>
      <c r="AJ158" s="15" t="str">
        <f aca="false">IFERROR(VLOOKUP(E158,modal,1,0),"NO")</f>
        <v>Contratación directa</v>
      </c>
      <c r="AK158" s="73" t="str">
        <f aca="false">IFERROR(VLOOKUP(F158,Tipo!$C$12:$C$27,1,0),"NO")</f>
        <v>Prestación de servicios profesionales y de apoyo a la gestión, o para la ejecución de trabajos artísticos que sólo puedan encomendarse a determinadas personas naturales;</v>
      </c>
      <c r="AL158" s="15" t="str">
        <f aca="false">IFERROR(VLOOKUP(H158,afectacion,1,0),"NO")</f>
        <v>Inversión</v>
      </c>
      <c r="AM158" s="15" t="n">
        <f aca="false">IFERROR(VLOOKUP(I158,programa,1,0),"NO")</f>
        <v>18</v>
      </c>
    </row>
    <row r="159" customFormat="false" ht="27" hidden="false" customHeight="true" outlineLevel="0" collapsed="false">
      <c r="A159" s="55" t="s">
        <v>626</v>
      </c>
      <c r="B159" s="56" t="n">
        <v>2019</v>
      </c>
      <c r="C159" s="57" t="s">
        <v>627</v>
      </c>
      <c r="D159" s="58" t="s">
        <v>66</v>
      </c>
      <c r="E159" s="57" t="s">
        <v>67</v>
      </c>
      <c r="F159" s="58" t="s">
        <v>68</v>
      </c>
      <c r="G159" s="57" t="s">
        <v>624</v>
      </c>
      <c r="H159" s="59" t="s">
        <v>70</v>
      </c>
      <c r="I159" s="60" t="n">
        <v>18</v>
      </c>
      <c r="J159" s="61" t="s">
        <v>123</v>
      </c>
      <c r="K159" s="61" t="s">
        <v>124</v>
      </c>
      <c r="L159" s="62" t="n">
        <v>1364</v>
      </c>
      <c r="M159" s="63" t="n">
        <v>80877733</v>
      </c>
      <c r="N159" s="57" t="s">
        <v>628</v>
      </c>
      <c r="O159" s="64" t="n">
        <v>9408000</v>
      </c>
      <c r="P159" s="64"/>
      <c r="Q159" s="64" t="n">
        <v>0</v>
      </c>
      <c r="R159" s="65"/>
      <c r="S159" s="66"/>
      <c r="T159" s="67" t="n">
        <v>9408000</v>
      </c>
      <c r="U159" s="68" t="n">
        <v>4076800</v>
      </c>
      <c r="V159" s="69" t="n">
        <v>43734</v>
      </c>
      <c r="W159" s="69" t="n">
        <v>43747</v>
      </c>
      <c r="X159" s="69" t="n">
        <v>43869</v>
      </c>
      <c r="Y159" s="56" t="n">
        <v>120</v>
      </c>
      <c r="Z159" s="56" t="s">
        <v>401</v>
      </c>
      <c r="AA159" s="70"/>
      <c r="AB159" s="57"/>
      <c r="AC159" s="57" t="s">
        <v>74</v>
      </c>
      <c r="AD159" s="57"/>
      <c r="AE159" s="57"/>
      <c r="AF159" s="71" t="n">
        <v>0.433333333333333</v>
      </c>
      <c r="AG159" s="75"/>
      <c r="AH159" s="72" t="n">
        <f aca="false">IF(SUMPRODUCT((A$14:A159=A159)*(B$14:B159=B159)*(C$14:C159=C159))&gt;1,0,1)</f>
        <v>1</v>
      </c>
      <c r="AI159" s="15" t="str">
        <f aca="false">IFERROR(VLOOKUP(D159,tipo,1,0),"NO")</f>
        <v>Contratos de prestación de servicios profesionales y de apoyo a la gestión</v>
      </c>
      <c r="AJ159" s="15" t="str">
        <f aca="false">IFERROR(VLOOKUP(E159,modal,1,0),"NO")</f>
        <v>Contratación directa</v>
      </c>
      <c r="AK159" s="73" t="str">
        <f aca="false">IFERROR(VLOOKUP(F159,Tipo!$C$12:$C$27,1,0),"NO")</f>
        <v>Prestación de servicios profesionales y de apoyo a la gestión, o para la ejecución de trabajos artísticos que sólo puedan encomendarse a determinadas personas naturales;</v>
      </c>
      <c r="AL159" s="15" t="str">
        <f aca="false">IFERROR(VLOOKUP(H159,afectacion,1,0),"NO")</f>
        <v>Inversión</v>
      </c>
      <c r="AM159" s="15" t="n">
        <f aca="false">IFERROR(VLOOKUP(I159,programa,1,0),"NO")</f>
        <v>18</v>
      </c>
    </row>
    <row r="160" customFormat="false" ht="27" hidden="false" customHeight="true" outlineLevel="0" collapsed="false">
      <c r="A160" s="55" t="s">
        <v>629</v>
      </c>
      <c r="B160" s="56" t="n">
        <v>2019</v>
      </c>
      <c r="C160" s="57" t="s">
        <v>630</v>
      </c>
      <c r="D160" s="58" t="s">
        <v>66</v>
      </c>
      <c r="E160" s="57" t="s">
        <v>67</v>
      </c>
      <c r="F160" s="58" t="s">
        <v>68</v>
      </c>
      <c r="G160" s="57" t="s">
        <v>624</v>
      </c>
      <c r="H160" s="59" t="s">
        <v>70</v>
      </c>
      <c r="I160" s="60" t="n">
        <v>18</v>
      </c>
      <c r="J160" s="61" t="s">
        <v>123</v>
      </c>
      <c r="K160" s="61" t="s">
        <v>124</v>
      </c>
      <c r="L160" s="62" t="n">
        <v>1364</v>
      </c>
      <c r="M160" s="63" t="n">
        <v>1032656348</v>
      </c>
      <c r="N160" s="57" t="s">
        <v>631</v>
      </c>
      <c r="O160" s="64" t="n">
        <v>9408000</v>
      </c>
      <c r="P160" s="64"/>
      <c r="Q160" s="64" t="n">
        <v>0</v>
      </c>
      <c r="R160" s="65"/>
      <c r="S160" s="66"/>
      <c r="T160" s="67" t="n">
        <v>9408000</v>
      </c>
      <c r="U160" s="68" t="n">
        <v>4076800</v>
      </c>
      <c r="V160" s="69" t="n">
        <v>43734</v>
      </c>
      <c r="W160" s="69" t="n">
        <v>43747</v>
      </c>
      <c r="X160" s="69" t="n">
        <v>43869</v>
      </c>
      <c r="Y160" s="56" t="n">
        <v>120</v>
      </c>
      <c r="Z160" s="56"/>
      <c r="AA160" s="70"/>
      <c r="AB160" s="57"/>
      <c r="AC160" s="57" t="s">
        <v>74</v>
      </c>
      <c r="AD160" s="57"/>
      <c r="AE160" s="57"/>
      <c r="AF160" s="71" t="n">
        <v>0.433333333333333</v>
      </c>
      <c r="AG160" s="75"/>
      <c r="AH160" s="72" t="n">
        <f aca="false">IF(SUMPRODUCT((A$14:A160=A160)*(B$14:B160=B160)*(C$14:C160=C160))&gt;1,0,1)</f>
        <v>1</v>
      </c>
      <c r="AI160" s="15" t="str">
        <f aca="false">IFERROR(VLOOKUP(D160,tipo,1,0),"NO")</f>
        <v>Contratos de prestación de servicios profesionales y de apoyo a la gestión</v>
      </c>
      <c r="AJ160" s="15" t="str">
        <f aca="false">IFERROR(VLOOKUP(E160,modal,1,0),"NO")</f>
        <v>Contratación directa</v>
      </c>
      <c r="AK160" s="73" t="str">
        <f aca="false">IFERROR(VLOOKUP(F160,Tipo!$C$12:$C$27,1,0),"NO")</f>
        <v>Prestación de servicios profesionales y de apoyo a la gestión, o para la ejecución de trabajos artísticos que sólo puedan encomendarse a determinadas personas naturales;</v>
      </c>
      <c r="AL160" s="15" t="str">
        <f aca="false">IFERROR(VLOOKUP(H160,afectacion,1,0),"NO")</f>
        <v>Inversión</v>
      </c>
      <c r="AM160" s="15" t="n">
        <f aca="false">IFERROR(VLOOKUP(I160,programa,1,0),"NO")</f>
        <v>18</v>
      </c>
    </row>
    <row r="161" customFormat="false" ht="27" hidden="false" customHeight="true" outlineLevel="0" collapsed="false">
      <c r="A161" s="55" t="s">
        <v>632</v>
      </c>
      <c r="B161" s="56" t="n">
        <v>2019</v>
      </c>
      <c r="C161" s="57" t="s">
        <v>633</v>
      </c>
      <c r="D161" s="58" t="s">
        <v>66</v>
      </c>
      <c r="E161" s="57" t="s">
        <v>67</v>
      </c>
      <c r="F161" s="58" t="s">
        <v>68</v>
      </c>
      <c r="G161" s="57" t="s">
        <v>634</v>
      </c>
      <c r="H161" s="59" t="s">
        <v>70</v>
      </c>
      <c r="I161" s="60" t="n">
        <v>18</v>
      </c>
      <c r="J161" s="61" t="s">
        <v>123</v>
      </c>
      <c r="K161" s="61" t="s">
        <v>124</v>
      </c>
      <c r="L161" s="62" t="n">
        <v>1364</v>
      </c>
      <c r="M161" s="63" t="n">
        <v>79632428</v>
      </c>
      <c r="N161" s="57" t="s">
        <v>635</v>
      </c>
      <c r="O161" s="64" t="n">
        <v>9408000</v>
      </c>
      <c r="P161" s="64"/>
      <c r="Q161" s="64" t="n">
        <v>0</v>
      </c>
      <c r="R161" s="65"/>
      <c r="S161" s="66"/>
      <c r="T161" s="67" t="n">
        <v>9408000</v>
      </c>
      <c r="U161" s="68" t="n">
        <v>4076800</v>
      </c>
      <c r="V161" s="69" t="n">
        <v>43734</v>
      </c>
      <c r="W161" s="69" t="n">
        <v>43747</v>
      </c>
      <c r="X161" s="69" t="n">
        <v>43870</v>
      </c>
      <c r="Y161" s="56" t="n">
        <v>120</v>
      </c>
      <c r="Z161" s="56"/>
      <c r="AA161" s="70"/>
      <c r="AB161" s="57"/>
      <c r="AC161" s="57" t="s">
        <v>74</v>
      </c>
      <c r="AD161" s="57"/>
      <c r="AE161" s="57"/>
      <c r="AF161" s="71" t="n">
        <v>0.433333333333333</v>
      </c>
      <c r="AG161" s="75"/>
      <c r="AH161" s="72" t="n">
        <f aca="false">IF(SUMPRODUCT((A$14:A161=A161)*(B$14:B161=B161)*(C$14:C161=C161))&gt;1,0,1)</f>
        <v>1</v>
      </c>
      <c r="AI161" s="15" t="str">
        <f aca="false">IFERROR(VLOOKUP(D161,tipo,1,0),"NO")</f>
        <v>Contratos de prestación de servicios profesionales y de apoyo a la gestión</v>
      </c>
      <c r="AJ161" s="15" t="str">
        <f aca="false">IFERROR(VLOOKUP(E161,modal,1,0),"NO")</f>
        <v>Contratación directa</v>
      </c>
      <c r="AK161" s="73" t="str">
        <f aca="false">IFERROR(VLOOKUP(F161,Tipo!$C$12:$C$27,1,0),"NO")</f>
        <v>Prestación de servicios profesionales y de apoyo a la gestión, o para la ejecución de trabajos artísticos que sólo puedan encomendarse a determinadas personas naturales;</v>
      </c>
      <c r="AL161" s="15" t="str">
        <f aca="false">IFERROR(VLOOKUP(H161,afectacion,1,0),"NO")</f>
        <v>Inversión</v>
      </c>
      <c r="AM161" s="15" t="n">
        <f aca="false">IFERROR(VLOOKUP(I161,programa,1,0),"NO")</f>
        <v>18</v>
      </c>
    </row>
    <row r="162" customFormat="false" ht="27" hidden="false" customHeight="true" outlineLevel="0" collapsed="false">
      <c r="A162" s="55" t="s">
        <v>636</v>
      </c>
      <c r="B162" s="56" t="n">
        <v>2019</v>
      </c>
      <c r="C162" s="57" t="s">
        <v>637</v>
      </c>
      <c r="D162" s="58" t="s">
        <v>66</v>
      </c>
      <c r="E162" s="57" t="s">
        <v>67</v>
      </c>
      <c r="F162" s="58" t="s">
        <v>68</v>
      </c>
      <c r="G162" s="57" t="s">
        <v>638</v>
      </c>
      <c r="H162" s="59" t="s">
        <v>70</v>
      </c>
      <c r="I162" s="60" t="n">
        <v>18</v>
      </c>
      <c r="J162" s="61" t="s">
        <v>123</v>
      </c>
      <c r="K162" s="61" t="s">
        <v>124</v>
      </c>
      <c r="L162" s="62" t="n">
        <v>1364</v>
      </c>
      <c r="M162" s="63" t="n">
        <v>80452901</v>
      </c>
      <c r="N162" s="57" t="s">
        <v>639</v>
      </c>
      <c r="O162" s="64" t="n">
        <v>9408000</v>
      </c>
      <c r="P162" s="64"/>
      <c r="Q162" s="64" t="n">
        <v>0</v>
      </c>
      <c r="R162" s="65"/>
      <c r="S162" s="66"/>
      <c r="T162" s="67" t="n">
        <v>9408000</v>
      </c>
      <c r="U162" s="68" t="n">
        <v>4076800</v>
      </c>
      <c r="V162" s="69" t="n">
        <v>43734</v>
      </c>
      <c r="W162" s="69" t="s">
        <v>640</v>
      </c>
      <c r="X162" s="69" t="n">
        <v>43869</v>
      </c>
      <c r="Y162" s="56" t="n">
        <v>120</v>
      </c>
      <c r="Z162" s="56"/>
      <c r="AA162" s="70"/>
      <c r="AB162" s="57"/>
      <c r="AC162" s="57" t="s">
        <v>74</v>
      </c>
      <c r="AD162" s="57"/>
      <c r="AE162" s="57"/>
      <c r="AF162" s="71" t="n">
        <v>0.433333333333333</v>
      </c>
      <c r="AG162" s="75"/>
      <c r="AH162" s="72" t="n">
        <f aca="false">IF(SUMPRODUCT((A$14:A162=A162)*(B$14:B162=B162)*(C$14:C162=C162))&gt;1,0,1)</f>
        <v>1</v>
      </c>
      <c r="AI162" s="15" t="str">
        <f aca="false">IFERROR(VLOOKUP(D162,tipo,1,0),"NO")</f>
        <v>Contratos de prestación de servicios profesionales y de apoyo a la gestión</v>
      </c>
      <c r="AJ162" s="15" t="str">
        <f aca="false">IFERROR(VLOOKUP(E162,modal,1,0),"NO")</f>
        <v>Contratación directa</v>
      </c>
      <c r="AK162" s="73" t="str">
        <f aca="false">IFERROR(VLOOKUP(F162,Tipo!$C$12:$C$27,1,0),"NO")</f>
        <v>Prestación de servicios profesionales y de apoyo a la gestión, o para la ejecución de trabajos artísticos que sólo puedan encomendarse a determinadas personas naturales;</v>
      </c>
      <c r="AL162" s="15" t="str">
        <f aca="false">IFERROR(VLOOKUP(H162,afectacion,1,0),"NO")</f>
        <v>Inversión</v>
      </c>
      <c r="AM162" s="15" t="n">
        <f aca="false">IFERROR(VLOOKUP(I162,programa,1,0),"NO")</f>
        <v>18</v>
      </c>
    </row>
    <row r="163" customFormat="false" ht="27" hidden="false" customHeight="true" outlineLevel="0" collapsed="false">
      <c r="A163" s="55" t="s">
        <v>641</v>
      </c>
      <c r="B163" s="56" t="n">
        <v>2019</v>
      </c>
      <c r="C163" s="57" t="s">
        <v>642</v>
      </c>
      <c r="D163" s="58" t="s">
        <v>66</v>
      </c>
      <c r="E163" s="57" t="s">
        <v>67</v>
      </c>
      <c r="F163" s="58" t="s">
        <v>68</v>
      </c>
      <c r="G163" s="57" t="s">
        <v>624</v>
      </c>
      <c r="H163" s="59" t="s">
        <v>70</v>
      </c>
      <c r="I163" s="60" t="n">
        <v>18</v>
      </c>
      <c r="J163" s="61" t="s">
        <v>123</v>
      </c>
      <c r="K163" s="61" t="s">
        <v>124</v>
      </c>
      <c r="L163" s="62" t="n">
        <v>1364</v>
      </c>
      <c r="M163" s="63" t="n">
        <v>80747512</v>
      </c>
      <c r="N163" s="57" t="s">
        <v>643</v>
      </c>
      <c r="O163" s="64" t="n">
        <v>9408000</v>
      </c>
      <c r="P163" s="64"/>
      <c r="Q163" s="64" t="n">
        <v>0</v>
      </c>
      <c r="R163" s="65"/>
      <c r="S163" s="66"/>
      <c r="T163" s="67" t="n">
        <v>9408000</v>
      </c>
      <c r="U163" s="68" t="n">
        <v>4076800</v>
      </c>
      <c r="V163" s="69" t="n">
        <v>43735</v>
      </c>
      <c r="W163" s="69" t="n">
        <v>43747</v>
      </c>
      <c r="X163" s="69" t="n">
        <v>43869</v>
      </c>
      <c r="Y163" s="56" t="n">
        <v>120</v>
      </c>
      <c r="Z163" s="56"/>
      <c r="AA163" s="70"/>
      <c r="AB163" s="57"/>
      <c r="AC163" s="57" t="s">
        <v>74</v>
      </c>
      <c r="AD163" s="57"/>
      <c r="AE163" s="57"/>
      <c r="AF163" s="71" t="n">
        <v>0.433333333333333</v>
      </c>
      <c r="AG163" s="75"/>
      <c r="AH163" s="72" t="n">
        <f aca="false">IF(SUMPRODUCT((A$14:A163=A163)*(B$14:B163=B163)*(C$14:C163=C163))&gt;1,0,1)</f>
        <v>1</v>
      </c>
      <c r="AI163" s="15" t="str">
        <f aca="false">IFERROR(VLOOKUP(D163,tipo,1,0),"NO")</f>
        <v>Contratos de prestación de servicios profesionales y de apoyo a la gestión</v>
      </c>
      <c r="AJ163" s="15" t="str">
        <f aca="false">IFERROR(VLOOKUP(E163,modal,1,0),"NO")</f>
        <v>Contratación directa</v>
      </c>
      <c r="AK163" s="73" t="str">
        <f aca="false">IFERROR(VLOOKUP(F163,Tipo!$C$12:$C$27,1,0),"NO")</f>
        <v>Prestación de servicios profesionales y de apoyo a la gestión, o para la ejecución de trabajos artísticos que sólo puedan encomendarse a determinadas personas naturales;</v>
      </c>
      <c r="AL163" s="15" t="str">
        <f aca="false">IFERROR(VLOOKUP(H163,afectacion,1,0),"NO")</f>
        <v>Inversión</v>
      </c>
      <c r="AM163" s="15" t="n">
        <f aca="false">IFERROR(VLOOKUP(I163,programa,1,0),"NO")</f>
        <v>18</v>
      </c>
    </row>
    <row r="164" customFormat="false" ht="27" hidden="false" customHeight="true" outlineLevel="0" collapsed="false">
      <c r="A164" s="55" t="s">
        <v>644</v>
      </c>
      <c r="B164" s="56" t="n">
        <v>2019</v>
      </c>
      <c r="C164" s="57" t="s">
        <v>645</v>
      </c>
      <c r="D164" s="58" t="s">
        <v>66</v>
      </c>
      <c r="E164" s="57" t="s">
        <v>67</v>
      </c>
      <c r="F164" s="58" t="s">
        <v>68</v>
      </c>
      <c r="G164" s="57" t="s">
        <v>624</v>
      </c>
      <c r="H164" s="59" t="s">
        <v>70</v>
      </c>
      <c r="I164" s="60" t="n">
        <v>18</v>
      </c>
      <c r="J164" s="61" t="s">
        <v>123</v>
      </c>
      <c r="K164" s="61" t="s">
        <v>124</v>
      </c>
      <c r="L164" s="62" t="n">
        <v>1364</v>
      </c>
      <c r="M164" s="63" t="n">
        <v>1022992747</v>
      </c>
      <c r="N164" s="57" t="s">
        <v>646</v>
      </c>
      <c r="O164" s="64" t="n">
        <v>9408000</v>
      </c>
      <c r="P164" s="64"/>
      <c r="Q164" s="64" t="n">
        <v>0</v>
      </c>
      <c r="R164" s="65"/>
      <c r="S164" s="66"/>
      <c r="T164" s="67" t="n">
        <v>9408000</v>
      </c>
      <c r="U164" s="68" t="n">
        <v>3920000</v>
      </c>
      <c r="V164" s="69" t="n">
        <v>43741</v>
      </c>
      <c r="W164" s="69" t="n">
        <v>43749</v>
      </c>
      <c r="X164" s="69" t="n">
        <v>43871</v>
      </c>
      <c r="Y164" s="56" t="n">
        <v>120</v>
      </c>
      <c r="Z164" s="56"/>
      <c r="AA164" s="70"/>
      <c r="AB164" s="57"/>
      <c r="AC164" s="57" t="s">
        <v>74</v>
      </c>
      <c r="AD164" s="57"/>
      <c r="AE164" s="57"/>
      <c r="AF164" s="71" t="n">
        <v>0.416666666666667</v>
      </c>
      <c r="AG164" s="75"/>
      <c r="AH164" s="72" t="n">
        <f aca="false">IF(SUMPRODUCT((A$14:A164=A164)*(B$14:B164=B164)*(C$14:C164=C164))&gt;1,0,1)</f>
        <v>1</v>
      </c>
      <c r="AI164" s="15" t="str">
        <f aca="false">IFERROR(VLOOKUP(D164,tipo,1,0),"NO")</f>
        <v>Contratos de prestación de servicios profesionales y de apoyo a la gestión</v>
      </c>
      <c r="AJ164" s="15" t="str">
        <f aca="false">IFERROR(VLOOKUP(E164,modal,1,0),"NO")</f>
        <v>Contratación directa</v>
      </c>
      <c r="AK164" s="73" t="str">
        <f aca="false">IFERROR(VLOOKUP(F164,Tipo!$C$12:$C$27,1,0),"NO")</f>
        <v>Prestación de servicios profesionales y de apoyo a la gestión, o para la ejecución de trabajos artísticos que sólo puedan encomendarse a determinadas personas naturales;</v>
      </c>
      <c r="AL164" s="15" t="str">
        <f aca="false">IFERROR(VLOOKUP(H164,afectacion,1,0),"NO")</f>
        <v>Inversión</v>
      </c>
      <c r="AM164" s="15" t="n">
        <f aca="false">IFERROR(VLOOKUP(I164,programa,1,0),"NO")</f>
        <v>18</v>
      </c>
    </row>
    <row r="165" customFormat="false" ht="27" hidden="false" customHeight="true" outlineLevel="0" collapsed="false">
      <c r="A165" s="55" t="s">
        <v>647</v>
      </c>
      <c r="B165" s="56" t="n">
        <v>2019</v>
      </c>
      <c r="C165" s="57" t="s">
        <v>648</v>
      </c>
      <c r="D165" s="58" t="s">
        <v>66</v>
      </c>
      <c r="E165" s="57" t="s">
        <v>67</v>
      </c>
      <c r="F165" s="58" t="s">
        <v>68</v>
      </c>
      <c r="G165" s="57" t="s">
        <v>649</v>
      </c>
      <c r="H165" s="59" t="s">
        <v>70</v>
      </c>
      <c r="I165" s="60" t="n">
        <v>18</v>
      </c>
      <c r="J165" s="61" t="s">
        <v>123</v>
      </c>
      <c r="K165" s="61" t="s">
        <v>124</v>
      </c>
      <c r="L165" s="62" t="n">
        <v>1364</v>
      </c>
      <c r="M165" s="63" t="n">
        <v>1007829181</v>
      </c>
      <c r="N165" s="57" t="s">
        <v>650</v>
      </c>
      <c r="O165" s="64" t="n">
        <v>9408000</v>
      </c>
      <c r="P165" s="64"/>
      <c r="Q165" s="64" t="n">
        <v>0</v>
      </c>
      <c r="R165" s="65"/>
      <c r="S165" s="66"/>
      <c r="T165" s="67" t="n">
        <v>9408000</v>
      </c>
      <c r="U165" s="68" t="n">
        <v>1960000</v>
      </c>
      <c r="V165" s="69" t="n">
        <v>43742</v>
      </c>
      <c r="W165" s="69" t="n">
        <v>43749</v>
      </c>
      <c r="X165" s="69" t="n">
        <v>43896</v>
      </c>
      <c r="Y165" s="56" t="n">
        <v>120</v>
      </c>
      <c r="Z165" s="56"/>
      <c r="AA165" s="70"/>
      <c r="AB165" s="57"/>
      <c r="AC165" s="57" t="s">
        <v>74</v>
      </c>
      <c r="AD165" s="57"/>
      <c r="AE165" s="57"/>
      <c r="AF165" s="71" t="n">
        <v>0.208333333333333</v>
      </c>
      <c r="AG165" s="75"/>
      <c r="AH165" s="72" t="n">
        <f aca="false">IF(SUMPRODUCT((A$14:A165=A165)*(B$14:B165=B165)*(C$14:C165=C165))&gt;1,0,1)</f>
        <v>1</v>
      </c>
      <c r="AI165" s="15" t="str">
        <f aca="false">IFERROR(VLOOKUP(D165,tipo,1,0),"NO")</f>
        <v>Contratos de prestación de servicios profesionales y de apoyo a la gestión</v>
      </c>
      <c r="AJ165" s="15" t="str">
        <f aca="false">IFERROR(VLOOKUP(E165,modal,1,0),"NO")</f>
        <v>Contratación directa</v>
      </c>
      <c r="AK165" s="73" t="str">
        <f aca="false">IFERROR(VLOOKUP(F165,Tipo!$C$12:$C$27,1,0),"NO")</f>
        <v>Prestación de servicios profesionales y de apoyo a la gestión, o para la ejecución de trabajos artísticos que sólo puedan encomendarse a determinadas personas naturales;</v>
      </c>
      <c r="AL165" s="15" t="str">
        <f aca="false">IFERROR(VLOOKUP(H165,afectacion,1,0),"NO")</f>
        <v>Inversión</v>
      </c>
      <c r="AM165" s="15" t="n">
        <f aca="false">IFERROR(VLOOKUP(I165,programa,1,0),"NO")</f>
        <v>18</v>
      </c>
    </row>
    <row r="166" customFormat="false" ht="27" hidden="false" customHeight="true" outlineLevel="0" collapsed="false">
      <c r="A166" s="55" t="s">
        <v>651</v>
      </c>
      <c r="B166" s="56" t="n">
        <v>2019</v>
      </c>
      <c r="C166" s="57" t="s">
        <v>652</v>
      </c>
      <c r="D166" s="58" t="s">
        <v>66</v>
      </c>
      <c r="E166" s="57" t="s">
        <v>67</v>
      </c>
      <c r="F166" s="58" t="s">
        <v>68</v>
      </c>
      <c r="G166" s="57" t="s">
        <v>649</v>
      </c>
      <c r="H166" s="59" t="s">
        <v>70</v>
      </c>
      <c r="I166" s="60" t="n">
        <v>18</v>
      </c>
      <c r="J166" s="61" t="s">
        <v>123</v>
      </c>
      <c r="K166" s="61" t="s">
        <v>124</v>
      </c>
      <c r="L166" s="62" t="n">
        <v>1364</v>
      </c>
      <c r="M166" s="63" t="n">
        <v>79819241</v>
      </c>
      <c r="N166" s="57" t="s">
        <v>653</v>
      </c>
      <c r="O166" s="64" t="n">
        <v>9408000</v>
      </c>
      <c r="P166" s="64"/>
      <c r="Q166" s="64" t="n">
        <v>0</v>
      </c>
      <c r="R166" s="65"/>
      <c r="S166" s="66"/>
      <c r="T166" s="67" t="n">
        <v>9408000</v>
      </c>
      <c r="U166" s="68" t="n">
        <v>3920000</v>
      </c>
      <c r="V166" s="69" t="n">
        <v>43742</v>
      </c>
      <c r="W166" s="69" t="n">
        <v>43749</v>
      </c>
      <c r="X166" s="69" t="n">
        <v>43871</v>
      </c>
      <c r="Y166" s="56" t="n">
        <v>120</v>
      </c>
      <c r="Z166" s="56"/>
      <c r="AA166" s="70"/>
      <c r="AB166" s="57"/>
      <c r="AC166" s="57" t="s">
        <v>74</v>
      </c>
      <c r="AD166" s="57"/>
      <c r="AE166" s="57"/>
      <c r="AF166" s="71" t="n">
        <v>0.416666666666667</v>
      </c>
      <c r="AG166" s="75"/>
      <c r="AH166" s="72" t="n">
        <f aca="false">IF(SUMPRODUCT((A$14:A166=A166)*(B$14:B166=B166)*(C$14:C166=C166))&gt;1,0,1)</f>
        <v>1</v>
      </c>
      <c r="AI166" s="15" t="str">
        <f aca="false">IFERROR(VLOOKUP(D166,tipo,1,0),"NO")</f>
        <v>Contratos de prestación de servicios profesionales y de apoyo a la gestión</v>
      </c>
      <c r="AJ166" s="15" t="str">
        <f aca="false">IFERROR(VLOOKUP(E166,modal,1,0),"NO")</f>
        <v>Contratación directa</v>
      </c>
      <c r="AK166" s="73" t="str">
        <f aca="false">IFERROR(VLOOKUP(F166,Tipo!$C$12:$C$27,1,0),"NO")</f>
        <v>Prestación de servicios profesionales y de apoyo a la gestión, o para la ejecución de trabajos artísticos que sólo puedan encomendarse a determinadas personas naturales;</v>
      </c>
      <c r="AL166" s="15" t="str">
        <f aca="false">IFERROR(VLOOKUP(H166,afectacion,1,0),"NO")</f>
        <v>Inversión</v>
      </c>
      <c r="AM166" s="15" t="n">
        <f aca="false">IFERROR(VLOOKUP(I166,programa,1,0),"NO")</f>
        <v>18</v>
      </c>
    </row>
    <row r="167" customFormat="false" ht="27" hidden="false" customHeight="true" outlineLevel="0" collapsed="false">
      <c r="A167" s="55" t="s">
        <v>654</v>
      </c>
      <c r="B167" s="56" t="n">
        <v>2019</v>
      </c>
      <c r="C167" s="57" t="s">
        <v>655</v>
      </c>
      <c r="D167" s="58" t="s">
        <v>66</v>
      </c>
      <c r="E167" s="57" t="s">
        <v>67</v>
      </c>
      <c r="F167" s="58" t="s">
        <v>68</v>
      </c>
      <c r="G167" s="57" t="s">
        <v>656</v>
      </c>
      <c r="H167" s="59" t="s">
        <v>70</v>
      </c>
      <c r="I167" s="60" t="n">
        <v>18</v>
      </c>
      <c r="J167" s="61" t="s">
        <v>123</v>
      </c>
      <c r="K167" s="61" t="s">
        <v>124</v>
      </c>
      <c r="L167" s="62" t="n">
        <v>1364</v>
      </c>
      <c r="M167" s="63" t="n">
        <v>1032656287</v>
      </c>
      <c r="N167" s="57" t="s">
        <v>657</v>
      </c>
      <c r="O167" s="64" t="n">
        <v>9408000</v>
      </c>
      <c r="P167" s="64"/>
      <c r="Q167" s="64" t="n">
        <v>0</v>
      </c>
      <c r="R167" s="65"/>
      <c r="S167" s="66"/>
      <c r="T167" s="67" t="n">
        <v>9408000</v>
      </c>
      <c r="U167" s="68" t="n">
        <v>3920000</v>
      </c>
      <c r="V167" s="69" t="n">
        <v>43734</v>
      </c>
      <c r="W167" s="69" t="n">
        <v>43749</v>
      </c>
      <c r="X167" s="69" t="n">
        <v>43506</v>
      </c>
      <c r="Y167" s="56" t="n">
        <v>120</v>
      </c>
      <c r="Z167" s="56"/>
      <c r="AA167" s="70"/>
      <c r="AB167" s="57"/>
      <c r="AC167" s="57"/>
      <c r="AD167" s="57" t="s">
        <v>74</v>
      </c>
      <c r="AE167" s="57"/>
      <c r="AF167" s="71" t="n">
        <v>0.416666666666667</v>
      </c>
      <c r="AG167" s="75"/>
      <c r="AH167" s="72" t="n">
        <f aca="false">IF(SUMPRODUCT((A$14:A167=A167)*(B$14:B167=B167)*(C$14:C167=C167))&gt;1,0,1)</f>
        <v>1</v>
      </c>
      <c r="AI167" s="15" t="str">
        <f aca="false">IFERROR(VLOOKUP(D167,tipo,1,0),"NO")</f>
        <v>Contratos de prestación de servicios profesionales y de apoyo a la gestión</v>
      </c>
      <c r="AJ167" s="15" t="str">
        <f aca="false">IFERROR(VLOOKUP(E167,modal,1,0),"NO")</f>
        <v>Contratación directa</v>
      </c>
      <c r="AK167" s="73" t="str">
        <f aca="false">IFERROR(VLOOKUP(F167,Tipo!$C$12:$C$27,1,0),"NO")</f>
        <v>Prestación de servicios profesionales y de apoyo a la gestión, o para la ejecución de trabajos artísticos que sólo puedan encomendarse a determinadas personas naturales;</v>
      </c>
      <c r="AL167" s="15" t="str">
        <f aca="false">IFERROR(VLOOKUP(H167,afectacion,1,0),"NO")</f>
        <v>Inversión</v>
      </c>
      <c r="AM167" s="15" t="n">
        <f aca="false">IFERROR(VLOOKUP(I167,programa,1,0),"NO")</f>
        <v>18</v>
      </c>
    </row>
    <row r="168" customFormat="false" ht="27" hidden="false" customHeight="true" outlineLevel="0" collapsed="false">
      <c r="A168" s="55" t="s">
        <v>658</v>
      </c>
      <c r="B168" s="56" t="n">
        <v>2019</v>
      </c>
      <c r="C168" s="57" t="s">
        <v>659</v>
      </c>
      <c r="D168" s="58" t="s">
        <v>66</v>
      </c>
      <c r="E168" s="57" t="s">
        <v>67</v>
      </c>
      <c r="F168" s="58" t="s">
        <v>68</v>
      </c>
      <c r="G168" s="57" t="s">
        <v>660</v>
      </c>
      <c r="H168" s="59" t="s">
        <v>70</v>
      </c>
      <c r="I168" s="60" t="n">
        <v>18</v>
      </c>
      <c r="J168" s="61" t="s">
        <v>123</v>
      </c>
      <c r="K168" s="61" t="s">
        <v>124</v>
      </c>
      <c r="L168" s="62" t="n">
        <v>1364</v>
      </c>
      <c r="M168" s="63" t="n">
        <v>80452262</v>
      </c>
      <c r="N168" s="57" t="s">
        <v>661</v>
      </c>
      <c r="O168" s="64" t="n">
        <v>9408000</v>
      </c>
      <c r="P168" s="64"/>
      <c r="Q168" s="64" t="n">
        <v>0</v>
      </c>
      <c r="R168" s="65"/>
      <c r="S168" s="66"/>
      <c r="T168" s="67" t="n">
        <v>9408000</v>
      </c>
      <c r="U168" s="68" t="n">
        <v>3920000</v>
      </c>
      <c r="V168" s="69" t="n">
        <v>43742</v>
      </c>
      <c r="W168" s="69" t="n">
        <v>43749</v>
      </c>
      <c r="X168" s="69" t="n">
        <v>43871</v>
      </c>
      <c r="Y168" s="56" t="n">
        <v>120</v>
      </c>
      <c r="Z168" s="56"/>
      <c r="AA168" s="70"/>
      <c r="AB168" s="57"/>
      <c r="AC168" s="57" t="s">
        <v>74</v>
      </c>
      <c r="AD168" s="57"/>
      <c r="AE168" s="57"/>
      <c r="AF168" s="71" t="n">
        <v>0.416666666666667</v>
      </c>
      <c r="AG168" s="75"/>
      <c r="AH168" s="72" t="n">
        <f aca="false">IF(SUMPRODUCT((A$14:A168=A168)*(B$14:B168=B168)*(C$14:C168=C168))&gt;1,0,1)</f>
        <v>1</v>
      </c>
      <c r="AI168" s="15" t="str">
        <f aca="false">IFERROR(VLOOKUP(D168,tipo,1,0),"NO")</f>
        <v>Contratos de prestación de servicios profesionales y de apoyo a la gestión</v>
      </c>
      <c r="AJ168" s="15" t="str">
        <f aca="false">IFERROR(VLOOKUP(E168,modal,1,0),"NO")</f>
        <v>Contratación directa</v>
      </c>
      <c r="AK168" s="73" t="str">
        <f aca="false">IFERROR(VLOOKUP(F168,Tipo!$C$12:$C$27,1,0),"NO")</f>
        <v>Prestación de servicios profesionales y de apoyo a la gestión, o para la ejecución de trabajos artísticos que sólo puedan encomendarse a determinadas personas naturales;</v>
      </c>
      <c r="AL168" s="15" t="str">
        <f aca="false">IFERROR(VLOOKUP(H168,afectacion,1,0),"NO")</f>
        <v>Inversión</v>
      </c>
      <c r="AM168" s="15" t="n">
        <f aca="false">IFERROR(VLOOKUP(I168,programa,1,0),"NO")</f>
        <v>18</v>
      </c>
    </row>
    <row r="169" customFormat="false" ht="27" hidden="false" customHeight="true" outlineLevel="0" collapsed="false">
      <c r="A169" s="55" t="s">
        <v>662</v>
      </c>
      <c r="B169" s="56" t="n">
        <v>2019</v>
      </c>
      <c r="C169" s="57" t="s">
        <v>663</v>
      </c>
      <c r="D169" s="58" t="s">
        <v>66</v>
      </c>
      <c r="E169" s="57" t="s">
        <v>67</v>
      </c>
      <c r="F169" s="58" t="s">
        <v>68</v>
      </c>
      <c r="G169" s="57" t="s">
        <v>664</v>
      </c>
      <c r="H169" s="59" t="s">
        <v>70</v>
      </c>
      <c r="I169" s="60" t="n">
        <v>18</v>
      </c>
      <c r="J169" s="61" t="s">
        <v>123</v>
      </c>
      <c r="K169" s="61" t="s">
        <v>124</v>
      </c>
      <c r="L169" s="62" t="n">
        <v>1364</v>
      </c>
      <c r="M169" s="63" t="n">
        <v>1022924525</v>
      </c>
      <c r="N169" s="57" t="s">
        <v>665</v>
      </c>
      <c r="O169" s="64" t="n">
        <v>9408000</v>
      </c>
      <c r="P169" s="64"/>
      <c r="Q169" s="64" t="n">
        <v>0</v>
      </c>
      <c r="R169" s="65"/>
      <c r="S169" s="66"/>
      <c r="T169" s="67" t="n">
        <v>9408000</v>
      </c>
      <c r="U169" s="68" t="n">
        <v>3920000</v>
      </c>
      <c r="V169" s="69" t="n">
        <v>43738</v>
      </c>
      <c r="W169" s="69" t="n">
        <v>43749</v>
      </c>
      <c r="X169" s="69" t="n">
        <v>43871</v>
      </c>
      <c r="Y169" s="56" t="n">
        <v>120</v>
      </c>
      <c r="Z169" s="56"/>
      <c r="AA169" s="70"/>
      <c r="AB169" s="57"/>
      <c r="AC169" s="57" t="s">
        <v>74</v>
      </c>
      <c r="AD169" s="57"/>
      <c r="AE169" s="57"/>
      <c r="AF169" s="71" t="n">
        <v>0.416666666666667</v>
      </c>
      <c r="AG169" s="75"/>
      <c r="AH169" s="72" t="n">
        <f aca="false">IF(SUMPRODUCT((A$14:A169=A169)*(B$14:B169=B169)*(C$14:C169=C169))&gt;1,0,1)</f>
        <v>1</v>
      </c>
      <c r="AI169" s="15" t="str">
        <f aca="false">IFERROR(VLOOKUP(D169,tipo,1,0),"NO")</f>
        <v>Contratos de prestación de servicios profesionales y de apoyo a la gestión</v>
      </c>
      <c r="AJ169" s="15" t="str">
        <f aca="false">IFERROR(VLOOKUP(E169,modal,1,0),"NO")</f>
        <v>Contratación directa</v>
      </c>
      <c r="AK169" s="73" t="str">
        <f aca="false">IFERROR(VLOOKUP(F169,Tipo!$C$12:$C$27,1,0),"NO")</f>
        <v>Prestación de servicios profesionales y de apoyo a la gestión, o para la ejecución de trabajos artísticos que sólo puedan encomendarse a determinadas personas naturales;</v>
      </c>
      <c r="AL169" s="15" t="str">
        <f aca="false">IFERROR(VLOOKUP(H169,afectacion,1,0),"NO")</f>
        <v>Inversión</v>
      </c>
      <c r="AM169" s="15" t="n">
        <f aca="false">IFERROR(VLOOKUP(I169,programa,1,0),"NO")</f>
        <v>18</v>
      </c>
    </row>
    <row r="170" customFormat="false" ht="27" hidden="false" customHeight="true" outlineLevel="0" collapsed="false">
      <c r="A170" s="55" t="s">
        <v>666</v>
      </c>
      <c r="B170" s="56" t="n">
        <v>2019</v>
      </c>
      <c r="C170" s="57" t="s">
        <v>667</v>
      </c>
      <c r="D170" s="58" t="s">
        <v>66</v>
      </c>
      <c r="E170" s="57" t="s">
        <v>67</v>
      </c>
      <c r="F170" s="58" t="s">
        <v>68</v>
      </c>
      <c r="G170" s="57" t="s">
        <v>668</v>
      </c>
      <c r="H170" s="59" t="s">
        <v>70</v>
      </c>
      <c r="I170" s="60" t="n">
        <v>18</v>
      </c>
      <c r="J170" s="61" t="s">
        <v>123</v>
      </c>
      <c r="K170" s="61" t="s">
        <v>124</v>
      </c>
      <c r="L170" s="62" t="n">
        <v>1364</v>
      </c>
      <c r="M170" s="63" t="n">
        <v>80779602</v>
      </c>
      <c r="N170" s="57" t="s">
        <v>669</v>
      </c>
      <c r="O170" s="64" t="n">
        <v>9408000</v>
      </c>
      <c r="P170" s="64"/>
      <c r="Q170" s="64" t="n">
        <v>0</v>
      </c>
      <c r="R170" s="65"/>
      <c r="S170" s="66"/>
      <c r="T170" s="67" t="n">
        <v>9408000</v>
      </c>
      <c r="U170" s="68" t="n">
        <v>3920000</v>
      </c>
      <c r="V170" s="69" t="n">
        <v>43742</v>
      </c>
      <c r="W170" s="69" t="n">
        <v>43749</v>
      </c>
      <c r="X170" s="69" t="n">
        <v>43871</v>
      </c>
      <c r="Y170" s="56" t="n">
        <v>120</v>
      </c>
      <c r="Z170" s="56"/>
      <c r="AA170" s="70"/>
      <c r="AB170" s="57"/>
      <c r="AC170" s="57" t="s">
        <v>74</v>
      </c>
      <c r="AD170" s="57"/>
      <c r="AE170" s="57"/>
      <c r="AF170" s="71" t="n">
        <v>0.416666666666667</v>
      </c>
      <c r="AG170" s="75"/>
      <c r="AH170" s="72" t="n">
        <f aca="false">IF(SUMPRODUCT((A$14:A170=A170)*(B$14:B170=B170)*(C$14:C170=C170))&gt;1,0,1)</f>
        <v>1</v>
      </c>
      <c r="AI170" s="15" t="str">
        <f aca="false">IFERROR(VLOOKUP(D170,tipo,1,0),"NO")</f>
        <v>Contratos de prestación de servicios profesionales y de apoyo a la gestión</v>
      </c>
      <c r="AJ170" s="15" t="str">
        <f aca="false">IFERROR(VLOOKUP(E170,modal,1,0),"NO")</f>
        <v>Contratación directa</v>
      </c>
      <c r="AK170" s="73" t="str">
        <f aca="false">IFERROR(VLOOKUP(F170,Tipo!$C$12:$C$27,1,0),"NO")</f>
        <v>Prestación de servicios profesionales y de apoyo a la gestión, o para la ejecución de trabajos artísticos que sólo puedan encomendarse a determinadas personas naturales;</v>
      </c>
      <c r="AL170" s="15" t="str">
        <f aca="false">IFERROR(VLOOKUP(H170,afectacion,1,0),"NO")</f>
        <v>Inversión</v>
      </c>
      <c r="AM170" s="15" t="n">
        <f aca="false">IFERROR(VLOOKUP(I170,programa,1,0),"NO")</f>
        <v>18</v>
      </c>
    </row>
    <row r="171" customFormat="false" ht="27" hidden="false" customHeight="true" outlineLevel="0" collapsed="false">
      <c r="A171" s="55" t="s">
        <v>670</v>
      </c>
      <c r="B171" s="56" t="n">
        <v>2019</v>
      </c>
      <c r="C171" s="57" t="s">
        <v>671</v>
      </c>
      <c r="D171" s="58" t="s">
        <v>66</v>
      </c>
      <c r="E171" s="57" t="s">
        <v>67</v>
      </c>
      <c r="F171" s="58" t="s">
        <v>68</v>
      </c>
      <c r="G171" s="57" t="s">
        <v>656</v>
      </c>
      <c r="H171" s="59" t="s">
        <v>70</v>
      </c>
      <c r="I171" s="60" t="n">
        <v>18</v>
      </c>
      <c r="J171" s="61" t="s">
        <v>123</v>
      </c>
      <c r="K171" s="61" t="s">
        <v>124</v>
      </c>
      <c r="L171" s="62" t="n">
        <v>1364</v>
      </c>
      <c r="M171" s="63" t="n">
        <v>1033676728</v>
      </c>
      <c r="N171" s="57" t="s">
        <v>672</v>
      </c>
      <c r="O171" s="64" t="n">
        <v>9408000</v>
      </c>
      <c r="P171" s="64"/>
      <c r="Q171" s="64" t="n">
        <v>0</v>
      </c>
      <c r="R171" s="65"/>
      <c r="S171" s="66"/>
      <c r="T171" s="67" t="n">
        <v>9408000</v>
      </c>
      <c r="U171" s="68" t="n">
        <v>3920000</v>
      </c>
      <c r="V171" s="69" t="n">
        <v>43742</v>
      </c>
      <c r="W171" s="69" t="n">
        <v>43749</v>
      </c>
      <c r="X171" s="69" t="n">
        <v>43871</v>
      </c>
      <c r="Y171" s="56" t="n">
        <v>120</v>
      </c>
      <c r="Z171" s="56"/>
      <c r="AA171" s="70"/>
      <c r="AB171" s="57"/>
      <c r="AC171" s="57" t="s">
        <v>74</v>
      </c>
      <c r="AD171" s="57"/>
      <c r="AE171" s="57"/>
      <c r="AF171" s="71" t="n">
        <v>0.416666666666667</v>
      </c>
      <c r="AG171" s="75"/>
      <c r="AH171" s="72" t="n">
        <f aca="false">IF(SUMPRODUCT((A$14:A171=A171)*(B$14:B171=B171)*(C$14:C171=C171))&gt;1,0,1)</f>
        <v>1</v>
      </c>
      <c r="AI171" s="15" t="str">
        <f aca="false">IFERROR(VLOOKUP(D171,tipo,1,0),"NO")</f>
        <v>Contratos de prestación de servicios profesionales y de apoyo a la gestión</v>
      </c>
      <c r="AJ171" s="15" t="str">
        <f aca="false">IFERROR(VLOOKUP(E171,modal,1,0),"NO")</f>
        <v>Contratación directa</v>
      </c>
      <c r="AK171" s="73" t="str">
        <f aca="false">IFERROR(VLOOKUP(F171,Tipo!$C$12:$C$27,1,0),"NO")</f>
        <v>Prestación de servicios profesionales y de apoyo a la gestión, o para la ejecución de trabajos artísticos que sólo puedan encomendarse a determinadas personas naturales;</v>
      </c>
      <c r="AL171" s="15" t="str">
        <f aca="false">IFERROR(VLOOKUP(H171,afectacion,1,0),"NO")</f>
        <v>Inversión</v>
      </c>
      <c r="AM171" s="15" t="n">
        <f aca="false">IFERROR(VLOOKUP(I171,programa,1,0),"NO")</f>
        <v>18</v>
      </c>
    </row>
    <row r="172" customFormat="false" ht="27" hidden="false" customHeight="true" outlineLevel="0" collapsed="false">
      <c r="A172" s="55" t="s">
        <v>673</v>
      </c>
      <c r="B172" s="56" t="n">
        <v>2019</v>
      </c>
      <c r="C172" s="57" t="s">
        <v>674</v>
      </c>
      <c r="D172" s="58" t="s">
        <v>66</v>
      </c>
      <c r="E172" s="57" t="s">
        <v>67</v>
      </c>
      <c r="F172" s="58" t="s">
        <v>68</v>
      </c>
      <c r="G172" s="57" t="s">
        <v>660</v>
      </c>
      <c r="H172" s="59" t="s">
        <v>70</v>
      </c>
      <c r="I172" s="60" t="n">
        <v>18</v>
      </c>
      <c r="J172" s="61" t="s">
        <v>123</v>
      </c>
      <c r="K172" s="61" t="s">
        <v>124</v>
      </c>
      <c r="L172" s="62" t="n">
        <v>1364</v>
      </c>
      <c r="M172" s="63" t="n">
        <v>79519512</v>
      </c>
      <c r="N172" s="57" t="s">
        <v>675</v>
      </c>
      <c r="O172" s="64" t="n">
        <v>9408000</v>
      </c>
      <c r="P172" s="64"/>
      <c r="Q172" s="64" t="n">
        <v>0</v>
      </c>
      <c r="R172" s="65"/>
      <c r="S172" s="66"/>
      <c r="T172" s="67" t="n">
        <v>9408000</v>
      </c>
      <c r="U172" s="68" t="n">
        <v>3920000</v>
      </c>
      <c r="V172" s="69" t="n">
        <v>43742</v>
      </c>
      <c r="W172" s="69" t="n">
        <v>43749</v>
      </c>
      <c r="X172" s="69" t="n">
        <v>43871</v>
      </c>
      <c r="Y172" s="56" t="n">
        <v>120</v>
      </c>
      <c r="Z172" s="56"/>
      <c r="AA172" s="70"/>
      <c r="AB172" s="57"/>
      <c r="AC172" s="57" t="s">
        <v>74</v>
      </c>
      <c r="AD172" s="57"/>
      <c r="AE172" s="57"/>
      <c r="AF172" s="71" t="n">
        <v>0.416666666666667</v>
      </c>
      <c r="AG172" s="75"/>
      <c r="AH172" s="72" t="n">
        <f aca="false">IF(SUMPRODUCT((A$14:A172=A172)*(B$14:B172=B172)*(C$14:C172=C172))&gt;1,0,1)</f>
        <v>1</v>
      </c>
      <c r="AI172" s="15" t="str">
        <f aca="false">IFERROR(VLOOKUP(D172,tipo,1,0),"NO")</f>
        <v>Contratos de prestación de servicios profesionales y de apoyo a la gestión</v>
      </c>
      <c r="AJ172" s="15" t="str">
        <f aca="false">IFERROR(VLOOKUP(E172,modal,1,0),"NO")</f>
        <v>Contratación directa</v>
      </c>
      <c r="AK172" s="73" t="str">
        <f aca="false">IFERROR(VLOOKUP(F172,Tipo!$C$12:$C$27,1,0),"NO")</f>
        <v>Prestación de servicios profesionales y de apoyo a la gestión, o para la ejecución de trabajos artísticos que sólo puedan encomendarse a determinadas personas naturales;</v>
      </c>
      <c r="AL172" s="15" t="str">
        <f aca="false">IFERROR(VLOOKUP(H172,afectacion,1,0),"NO")</f>
        <v>Inversión</v>
      </c>
      <c r="AM172" s="15" t="n">
        <f aca="false">IFERROR(VLOOKUP(I172,programa,1,0),"NO")</f>
        <v>18</v>
      </c>
    </row>
    <row r="173" customFormat="false" ht="27" hidden="false" customHeight="true" outlineLevel="0" collapsed="false">
      <c r="A173" s="55" t="s">
        <v>676</v>
      </c>
      <c r="B173" s="56" t="n">
        <v>2019</v>
      </c>
      <c r="C173" s="57" t="s">
        <v>677</v>
      </c>
      <c r="D173" s="58" t="s">
        <v>66</v>
      </c>
      <c r="E173" s="57" t="s">
        <v>67</v>
      </c>
      <c r="F173" s="58" t="s">
        <v>68</v>
      </c>
      <c r="G173" s="57" t="s">
        <v>678</v>
      </c>
      <c r="H173" s="59" t="s">
        <v>70</v>
      </c>
      <c r="I173" s="60" t="n">
        <v>18</v>
      </c>
      <c r="J173" s="61" t="s">
        <v>123</v>
      </c>
      <c r="K173" s="61" t="s">
        <v>124</v>
      </c>
      <c r="L173" s="62" t="n">
        <v>1364</v>
      </c>
      <c r="M173" s="63" t="n">
        <v>1024559011</v>
      </c>
      <c r="N173" s="57" t="s">
        <v>679</v>
      </c>
      <c r="O173" s="64" t="n">
        <v>9408000</v>
      </c>
      <c r="P173" s="64"/>
      <c r="Q173" s="64" t="n">
        <v>0</v>
      </c>
      <c r="R173" s="65"/>
      <c r="S173" s="66"/>
      <c r="T173" s="67" t="n">
        <v>9408000</v>
      </c>
      <c r="U173" s="68" t="n">
        <v>3528000</v>
      </c>
      <c r="V173" s="69" t="n">
        <v>43747</v>
      </c>
      <c r="W173" s="69" t="n">
        <v>43754</v>
      </c>
      <c r="X173" s="69" t="n">
        <v>43876</v>
      </c>
      <c r="Y173" s="56" t="n">
        <v>120</v>
      </c>
      <c r="Z173" s="56"/>
      <c r="AA173" s="70"/>
      <c r="AB173" s="57"/>
      <c r="AC173" s="57" t="s">
        <v>74</v>
      </c>
      <c r="AD173" s="57"/>
      <c r="AE173" s="57"/>
      <c r="AF173" s="71" t="n">
        <v>0.375</v>
      </c>
      <c r="AG173" s="75"/>
      <c r="AH173" s="72" t="n">
        <f aca="false">IF(SUMPRODUCT((A$14:A173=A173)*(B$14:B173=B173)*(C$14:C173=C173))&gt;1,0,1)</f>
        <v>1</v>
      </c>
      <c r="AI173" s="15" t="str">
        <f aca="false">IFERROR(VLOOKUP(D173,tipo,1,0),"NO")</f>
        <v>Contratos de prestación de servicios profesionales y de apoyo a la gestión</v>
      </c>
      <c r="AJ173" s="15" t="str">
        <f aca="false">IFERROR(VLOOKUP(E173,modal,1,0),"NO")</f>
        <v>Contratación directa</v>
      </c>
      <c r="AK173" s="73" t="str">
        <f aca="false">IFERROR(VLOOKUP(F173,Tipo!$C$12:$C$27,1,0),"NO")</f>
        <v>Prestación de servicios profesionales y de apoyo a la gestión, o para la ejecución de trabajos artísticos que sólo puedan encomendarse a determinadas personas naturales;</v>
      </c>
      <c r="AL173" s="15" t="str">
        <f aca="false">IFERROR(VLOOKUP(H173,afectacion,1,0),"NO")</f>
        <v>Inversión</v>
      </c>
      <c r="AM173" s="15" t="n">
        <f aca="false">IFERROR(VLOOKUP(I173,programa,1,0),"NO")</f>
        <v>18</v>
      </c>
    </row>
    <row r="174" customFormat="false" ht="27" hidden="false" customHeight="true" outlineLevel="0" collapsed="false">
      <c r="A174" s="55" t="n">
        <v>146</v>
      </c>
      <c r="B174" s="56" t="n">
        <v>2018</v>
      </c>
      <c r="C174" s="57" t="s">
        <v>680</v>
      </c>
      <c r="D174" s="58" t="s">
        <v>499</v>
      </c>
      <c r="E174" s="57" t="s">
        <v>67</v>
      </c>
      <c r="F174" s="58" t="s">
        <v>499</v>
      </c>
      <c r="G174" s="57" t="s">
        <v>681</v>
      </c>
      <c r="H174" s="59" t="s">
        <v>70</v>
      </c>
      <c r="I174" s="60" t="n">
        <v>36</v>
      </c>
      <c r="J174" s="61" t="s">
        <v>197</v>
      </c>
      <c r="K174" s="61" t="s">
        <v>198</v>
      </c>
      <c r="L174" s="62" t="n">
        <v>1368</v>
      </c>
      <c r="M174" s="63" t="n">
        <v>79887251</v>
      </c>
      <c r="N174" s="57" t="s">
        <v>682</v>
      </c>
      <c r="O174" s="64"/>
      <c r="P174" s="64" t="n">
        <v>1</v>
      </c>
      <c r="Q174" s="64" t="n">
        <v>-96959887</v>
      </c>
      <c r="R174" s="65" t="n">
        <v>2</v>
      </c>
      <c r="S174" s="66" t="n">
        <f aca="false">96959887*2</f>
        <v>193919774</v>
      </c>
      <c r="T174" s="67" t="n">
        <v>96959887</v>
      </c>
      <c r="U174" s="68" t="n">
        <v>47520162</v>
      </c>
      <c r="V174" s="69" t="n">
        <v>43402</v>
      </c>
      <c r="W174" s="69" t="n">
        <v>43419</v>
      </c>
      <c r="X174" s="69" t="n">
        <v>43768</v>
      </c>
      <c r="Y174" s="56" t="n">
        <v>300</v>
      </c>
      <c r="Z174" s="56" t="n">
        <v>76</v>
      </c>
      <c r="AA174" s="70"/>
      <c r="AB174" s="57"/>
      <c r="AC174" s="57"/>
      <c r="AD174" s="57" t="s">
        <v>74</v>
      </c>
      <c r="AE174" s="57"/>
      <c r="AF174" s="71" t="n">
        <v>0.490101251871302</v>
      </c>
      <c r="AG174" s="75"/>
      <c r="AH174" s="72" t="n">
        <f aca="false">IF(SUMPRODUCT((A$14:A174=A174)*(B$14:B174=B174)*(C$14:C174=C174))&gt;1,0,1)</f>
        <v>1</v>
      </c>
      <c r="AI174" s="15" t="str">
        <f aca="false">IFERROR(VLOOKUP(D174,tipo,1,0),"NO")</f>
        <v>Contratos interadministrativos</v>
      </c>
      <c r="AJ174" s="15" t="str">
        <f aca="false">IFERROR(VLOOKUP(E174,modal,1,0),"NO")</f>
        <v>Contratación directa</v>
      </c>
      <c r="AK174" s="73" t="str">
        <f aca="false">IFERROR(VLOOKUP(F174,Tipo!$C$12:$C$27,1,0),"NO")</f>
        <v>Contratos interadministrativos</v>
      </c>
      <c r="AL174" s="15" t="str">
        <f aca="false">IFERROR(VLOOKUP(H174,afectacion,1,0),"NO")</f>
        <v>Inversión</v>
      </c>
      <c r="AM174" s="15" t="n">
        <f aca="false">IFERROR(VLOOKUP(I174,programa,1,0),"NO")</f>
        <v>36</v>
      </c>
    </row>
    <row r="175" customFormat="false" ht="27" hidden="false" customHeight="true" outlineLevel="0" collapsed="false">
      <c r="A175" s="55" t="s">
        <v>683</v>
      </c>
      <c r="B175" s="56" t="n">
        <v>2019</v>
      </c>
      <c r="C175" s="57" t="s">
        <v>684</v>
      </c>
      <c r="D175" s="58" t="s">
        <v>66</v>
      </c>
      <c r="E175" s="57" t="s">
        <v>67</v>
      </c>
      <c r="F175" s="58" t="s">
        <v>68</v>
      </c>
      <c r="G175" s="57" t="s">
        <v>668</v>
      </c>
      <c r="H175" s="59" t="s">
        <v>70</v>
      </c>
      <c r="I175" s="60" t="n">
        <v>18</v>
      </c>
      <c r="J175" s="61" t="s">
        <v>123</v>
      </c>
      <c r="K175" s="61" t="s">
        <v>124</v>
      </c>
      <c r="L175" s="62" t="n">
        <v>1364</v>
      </c>
      <c r="M175" s="63" t="n">
        <v>1022950747</v>
      </c>
      <c r="N175" s="57" t="s">
        <v>685</v>
      </c>
      <c r="O175" s="64" t="n">
        <v>9408000</v>
      </c>
      <c r="P175" s="64"/>
      <c r="Q175" s="64" t="n">
        <v>0</v>
      </c>
      <c r="R175" s="65"/>
      <c r="S175" s="66"/>
      <c r="T175" s="67" t="n">
        <v>9408000</v>
      </c>
      <c r="U175" s="68" t="n">
        <v>3920000</v>
      </c>
      <c r="V175" s="69" t="n">
        <v>43742</v>
      </c>
      <c r="W175" s="69" t="n">
        <v>43749</v>
      </c>
      <c r="X175" s="69" t="n">
        <v>43871</v>
      </c>
      <c r="Y175" s="56" t="n">
        <v>120</v>
      </c>
      <c r="Z175" s="56"/>
      <c r="AA175" s="70"/>
      <c r="AB175" s="57"/>
      <c r="AC175" s="57" t="s">
        <v>74</v>
      </c>
      <c r="AD175" s="57"/>
      <c r="AE175" s="57"/>
      <c r="AF175" s="71" t="n">
        <v>0.416666666666667</v>
      </c>
      <c r="AG175" s="75"/>
      <c r="AH175" s="72" t="n">
        <f aca="false">IF(SUMPRODUCT((A$14:A175=A175)*(B$14:B175=B175)*(C$14:C175=C175))&gt;1,0,1)</f>
        <v>1</v>
      </c>
      <c r="AI175" s="15" t="str">
        <f aca="false">IFERROR(VLOOKUP(D175,tipo,1,0),"NO")</f>
        <v>Contratos de prestación de servicios profesionales y de apoyo a la gestión</v>
      </c>
      <c r="AJ175" s="15" t="str">
        <f aca="false">IFERROR(VLOOKUP(E175,modal,1,0),"NO")</f>
        <v>Contratación directa</v>
      </c>
      <c r="AK175" s="73" t="str">
        <f aca="false">IFERROR(VLOOKUP(F175,Tipo!$C$12:$C$27,1,0),"NO")</f>
        <v>Prestación de servicios profesionales y de apoyo a la gestión, o para la ejecución de trabajos artísticos que sólo puedan encomendarse a determinadas personas naturales;</v>
      </c>
      <c r="AL175" s="15" t="str">
        <f aca="false">IFERROR(VLOOKUP(H175,afectacion,1,0),"NO")</f>
        <v>Inversión</v>
      </c>
      <c r="AM175" s="15" t="n">
        <f aca="false">IFERROR(VLOOKUP(I175,programa,1,0),"NO")</f>
        <v>18</v>
      </c>
    </row>
    <row r="176" customFormat="false" ht="27" hidden="false" customHeight="true" outlineLevel="0" collapsed="false">
      <c r="A176" s="55" t="s">
        <v>686</v>
      </c>
      <c r="B176" s="56" t="n">
        <v>2019</v>
      </c>
      <c r="C176" s="57" t="s">
        <v>687</v>
      </c>
      <c r="D176" s="58" t="s">
        <v>66</v>
      </c>
      <c r="E176" s="57" t="s">
        <v>67</v>
      </c>
      <c r="F176" s="58" t="s">
        <v>68</v>
      </c>
      <c r="G176" s="57" t="s">
        <v>688</v>
      </c>
      <c r="H176" s="59" t="s">
        <v>70</v>
      </c>
      <c r="I176" s="60" t="n">
        <v>18</v>
      </c>
      <c r="J176" s="61" t="s">
        <v>123</v>
      </c>
      <c r="K176" s="61" t="s">
        <v>124</v>
      </c>
      <c r="L176" s="62" t="n">
        <v>1364</v>
      </c>
      <c r="M176" s="63" t="n">
        <v>1013598298</v>
      </c>
      <c r="N176" s="57" t="s">
        <v>689</v>
      </c>
      <c r="O176" s="64" t="n">
        <v>9408000</v>
      </c>
      <c r="P176" s="64"/>
      <c r="Q176" s="64" t="n">
        <v>0</v>
      </c>
      <c r="R176" s="65"/>
      <c r="S176" s="66"/>
      <c r="T176" s="67" t="n">
        <v>9408000</v>
      </c>
      <c r="U176" s="68" t="n">
        <v>3920000</v>
      </c>
      <c r="V176" s="69" t="n">
        <v>43740</v>
      </c>
      <c r="W176" s="69" t="n">
        <v>43749</v>
      </c>
      <c r="X176" s="69" t="n">
        <v>43871</v>
      </c>
      <c r="Y176" s="56" t="n">
        <v>120</v>
      </c>
      <c r="Z176" s="56"/>
      <c r="AA176" s="70"/>
      <c r="AB176" s="57"/>
      <c r="AC176" s="57" t="s">
        <v>74</v>
      </c>
      <c r="AD176" s="57"/>
      <c r="AE176" s="57"/>
      <c r="AF176" s="71" t="n">
        <v>0.416666666666667</v>
      </c>
      <c r="AG176" s="75"/>
      <c r="AH176" s="72" t="n">
        <f aca="false">IF(SUMPRODUCT((A$14:A176=A176)*(B$14:B176=B176)*(C$14:C176=C176))&gt;1,0,1)</f>
        <v>1</v>
      </c>
      <c r="AI176" s="15" t="str">
        <f aca="false">IFERROR(VLOOKUP(D176,tipo,1,0),"NO")</f>
        <v>Contratos de prestación de servicios profesionales y de apoyo a la gestión</v>
      </c>
      <c r="AJ176" s="15" t="str">
        <f aca="false">IFERROR(VLOOKUP(E176,modal,1,0),"NO")</f>
        <v>Contratación directa</v>
      </c>
      <c r="AK176" s="73" t="str">
        <f aca="false">IFERROR(VLOOKUP(F176,Tipo!$C$12:$C$27,1,0),"NO")</f>
        <v>Prestación de servicios profesionales y de apoyo a la gestión, o para la ejecución de trabajos artísticos que sólo puedan encomendarse a determinadas personas naturales;</v>
      </c>
      <c r="AL176" s="15" t="str">
        <f aca="false">IFERROR(VLOOKUP(H176,afectacion,1,0),"NO")</f>
        <v>Inversión</v>
      </c>
      <c r="AM176" s="15" t="n">
        <f aca="false">IFERROR(VLOOKUP(I176,programa,1,0),"NO")</f>
        <v>18</v>
      </c>
    </row>
    <row r="177" customFormat="false" ht="27" hidden="false" customHeight="true" outlineLevel="0" collapsed="false">
      <c r="A177" s="55" t="s">
        <v>690</v>
      </c>
      <c r="B177" s="56" t="n">
        <v>2019</v>
      </c>
      <c r="C177" s="57" t="s">
        <v>691</v>
      </c>
      <c r="D177" s="58" t="s">
        <v>66</v>
      </c>
      <c r="E177" s="57" t="s">
        <v>67</v>
      </c>
      <c r="F177" s="58" t="s">
        <v>68</v>
      </c>
      <c r="G177" s="57" t="s">
        <v>688</v>
      </c>
      <c r="H177" s="59" t="s">
        <v>70</v>
      </c>
      <c r="I177" s="60" t="n">
        <v>18</v>
      </c>
      <c r="J177" s="61" t="s">
        <v>123</v>
      </c>
      <c r="K177" s="61" t="s">
        <v>124</v>
      </c>
      <c r="L177" s="62" t="n">
        <v>1364</v>
      </c>
      <c r="M177" s="63" t="n">
        <v>1069230738</v>
      </c>
      <c r="N177" s="57" t="s">
        <v>692</v>
      </c>
      <c r="O177" s="64" t="n">
        <v>9408000</v>
      </c>
      <c r="P177" s="64"/>
      <c r="Q177" s="64" t="n">
        <v>0</v>
      </c>
      <c r="R177" s="65"/>
      <c r="S177" s="66"/>
      <c r="T177" s="67" t="n">
        <v>9408000</v>
      </c>
      <c r="U177" s="68" t="n">
        <v>3920000</v>
      </c>
      <c r="V177" s="69" t="n">
        <v>43740</v>
      </c>
      <c r="W177" s="69" t="n">
        <v>43749</v>
      </c>
      <c r="X177" s="69" t="n">
        <v>43871</v>
      </c>
      <c r="Y177" s="56" t="n">
        <v>120</v>
      </c>
      <c r="Z177" s="56"/>
      <c r="AA177" s="70"/>
      <c r="AB177" s="57"/>
      <c r="AC177" s="57" t="s">
        <v>74</v>
      </c>
      <c r="AD177" s="57"/>
      <c r="AE177" s="57"/>
      <c r="AF177" s="71" t="n">
        <v>0.416666666666667</v>
      </c>
      <c r="AG177" s="75"/>
      <c r="AH177" s="72" t="n">
        <f aca="false">IF(SUMPRODUCT((A$14:A177=A177)*(B$14:B177=B177)*(C$14:C177=C177))&gt;1,0,1)</f>
        <v>1</v>
      </c>
      <c r="AI177" s="15" t="str">
        <f aca="false">IFERROR(VLOOKUP(D177,tipo,1,0),"NO")</f>
        <v>Contratos de prestación de servicios profesionales y de apoyo a la gestión</v>
      </c>
      <c r="AJ177" s="15" t="str">
        <f aca="false">IFERROR(VLOOKUP(E177,modal,1,0),"NO")</f>
        <v>Contratación directa</v>
      </c>
      <c r="AK177" s="73" t="str">
        <f aca="false">IFERROR(VLOOKUP(F177,Tipo!$C$12:$C$27,1,0),"NO")</f>
        <v>Prestación de servicios profesionales y de apoyo a la gestión, o para la ejecución de trabajos artísticos que sólo puedan encomendarse a determinadas personas naturales;</v>
      </c>
      <c r="AL177" s="15" t="str">
        <f aca="false">IFERROR(VLOOKUP(H177,afectacion,1,0),"NO")</f>
        <v>Inversión</v>
      </c>
      <c r="AM177" s="15" t="n">
        <f aca="false">IFERROR(VLOOKUP(I177,programa,1,0),"NO")</f>
        <v>18</v>
      </c>
    </row>
    <row r="178" customFormat="false" ht="27" hidden="false" customHeight="true" outlineLevel="0" collapsed="false">
      <c r="A178" s="55" t="s">
        <v>693</v>
      </c>
      <c r="B178" s="56" t="n">
        <v>2019</v>
      </c>
      <c r="C178" s="57" t="s">
        <v>694</v>
      </c>
      <c r="D178" s="58" t="s">
        <v>66</v>
      </c>
      <c r="E178" s="57" t="s">
        <v>67</v>
      </c>
      <c r="F178" s="58" t="s">
        <v>68</v>
      </c>
      <c r="G178" s="57" t="s">
        <v>688</v>
      </c>
      <c r="H178" s="59" t="s">
        <v>70</v>
      </c>
      <c r="I178" s="60" t="n">
        <v>18</v>
      </c>
      <c r="J178" s="61" t="s">
        <v>123</v>
      </c>
      <c r="K178" s="61" t="s">
        <v>124</v>
      </c>
      <c r="L178" s="62" t="n">
        <v>1364</v>
      </c>
      <c r="M178" s="63" t="n">
        <v>79216776</v>
      </c>
      <c r="N178" s="57" t="s">
        <v>695</v>
      </c>
      <c r="O178" s="64" t="n">
        <v>9408000</v>
      </c>
      <c r="P178" s="64"/>
      <c r="Q178" s="64" t="n">
        <v>0</v>
      </c>
      <c r="R178" s="65"/>
      <c r="S178" s="66"/>
      <c r="T178" s="67" t="n">
        <v>9408000</v>
      </c>
      <c r="U178" s="68" t="n">
        <v>3998400</v>
      </c>
      <c r="V178" s="69" t="n">
        <v>43740</v>
      </c>
      <c r="W178" s="69" t="n">
        <v>43748</v>
      </c>
      <c r="X178" s="69" t="n">
        <v>43870</v>
      </c>
      <c r="Y178" s="56" t="n">
        <v>120</v>
      </c>
      <c r="Z178" s="56"/>
      <c r="AA178" s="70"/>
      <c r="AB178" s="57"/>
      <c r="AC178" s="57" t="s">
        <v>74</v>
      </c>
      <c r="AD178" s="57"/>
      <c r="AE178" s="57"/>
      <c r="AF178" s="71" t="n">
        <v>0.425</v>
      </c>
      <c r="AG178" s="75"/>
      <c r="AH178" s="72" t="n">
        <f aca="false">IF(SUMPRODUCT((A$14:A178=A178)*(B$14:B178=B178)*(C$14:C178=C178))&gt;1,0,1)</f>
        <v>1</v>
      </c>
      <c r="AI178" s="15" t="str">
        <f aca="false">IFERROR(VLOOKUP(D178,tipo,1,0),"NO")</f>
        <v>Contratos de prestación de servicios profesionales y de apoyo a la gestión</v>
      </c>
      <c r="AJ178" s="15" t="str">
        <f aca="false">IFERROR(VLOOKUP(E178,modal,1,0),"NO")</f>
        <v>Contratación directa</v>
      </c>
      <c r="AK178" s="73" t="str">
        <f aca="false">IFERROR(VLOOKUP(F178,Tipo!$C$12:$C$27,1,0),"NO")</f>
        <v>Prestación de servicios profesionales y de apoyo a la gestión, o para la ejecución de trabajos artísticos que sólo puedan encomendarse a determinadas personas naturales;</v>
      </c>
      <c r="AL178" s="15" t="str">
        <f aca="false">IFERROR(VLOOKUP(H178,afectacion,1,0),"NO")</f>
        <v>Inversión</v>
      </c>
      <c r="AM178" s="15" t="n">
        <f aca="false">IFERROR(VLOOKUP(I178,programa,1,0),"NO")</f>
        <v>18</v>
      </c>
    </row>
    <row r="179" customFormat="false" ht="27" hidden="false" customHeight="true" outlineLevel="0" collapsed="false">
      <c r="A179" s="55" t="n">
        <v>150</v>
      </c>
      <c r="B179" s="56" t="n">
        <v>2018</v>
      </c>
      <c r="C179" s="57" t="s">
        <v>696</v>
      </c>
      <c r="D179" s="58" t="s">
        <v>466</v>
      </c>
      <c r="E179" s="57" t="s">
        <v>436</v>
      </c>
      <c r="F179" s="58" t="s">
        <v>364</v>
      </c>
      <c r="G179" s="57" t="s">
        <v>697</v>
      </c>
      <c r="H179" s="59" t="s">
        <v>70</v>
      </c>
      <c r="I179" s="60" t="n">
        <v>18</v>
      </c>
      <c r="J179" s="61" t="s">
        <v>123</v>
      </c>
      <c r="K179" s="61" t="s">
        <v>124</v>
      </c>
      <c r="L179" s="62" t="n">
        <v>1364</v>
      </c>
      <c r="M179" s="63" t="n">
        <v>79462118</v>
      </c>
      <c r="N179" s="57" t="s">
        <v>698</v>
      </c>
      <c r="O179" s="64"/>
      <c r="P179" s="64"/>
      <c r="Q179" s="64" t="n">
        <v>0</v>
      </c>
      <c r="R179" s="65" t="n">
        <v>1</v>
      </c>
      <c r="S179" s="66" t="n">
        <v>110000000</v>
      </c>
      <c r="T179" s="67" t="n">
        <v>1110000000</v>
      </c>
      <c r="U179" s="68" t="n">
        <v>0</v>
      </c>
      <c r="V179" s="69" t="n">
        <v>43381</v>
      </c>
      <c r="W179" s="69" t="n">
        <v>43454</v>
      </c>
      <c r="X179" s="69" t="n">
        <v>43909</v>
      </c>
      <c r="Y179" s="56" t="n">
        <v>360</v>
      </c>
      <c r="Z179" s="56"/>
      <c r="AA179" s="70"/>
      <c r="AB179" s="57"/>
      <c r="AC179" s="57" t="s">
        <v>74</v>
      </c>
      <c r="AD179" s="57"/>
      <c r="AE179" s="57"/>
      <c r="AF179" s="71" t="n">
        <v>0</v>
      </c>
      <c r="AG179" s="75"/>
      <c r="AH179" s="72" t="n">
        <f aca="false">IF(SUMPRODUCT((A$14:A179=A179)*(B$14:B179=B179)*(C$14:C179=C179))&gt;1,0,1)</f>
        <v>1</v>
      </c>
      <c r="AI179" s="15" t="str">
        <f aca="false">IFERROR(VLOOKUP(D179,tipo,1,0),"NO")</f>
        <v>Obra pública</v>
      </c>
      <c r="AJ179" s="15" t="str">
        <f aca="false">IFERROR(VLOOKUP(E179,modal,1,0),"NO")</f>
        <v>Licitación pública</v>
      </c>
      <c r="AK179" s="73" t="str">
        <f aca="false">IFERROR(VLOOKUP(F179,Tipo!$C$12:$C$27,1,0),"NO")</f>
        <v>NO</v>
      </c>
      <c r="AL179" s="15" t="str">
        <f aca="false">IFERROR(VLOOKUP(H179,afectacion,1,0),"NO")</f>
        <v>Inversión</v>
      </c>
      <c r="AM179" s="15" t="n">
        <f aca="false">IFERROR(VLOOKUP(I179,programa,1,0),"NO")</f>
        <v>18</v>
      </c>
    </row>
    <row r="180" customFormat="false" ht="27" hidden="false" customHeight="true" outlineLevel="0" collapsed="false">
      <c r="A180" s="55" t="s">
        <v>699</v>
      </c>
      <c r="B180" s="56" t="n">
        <v>2019</v>
      </c>
      <c r="C180" s="57" t="s">
        <v>700</v>
      </c>
      <c r="D180" s="58" t="s">
        <v>66</v>
      </c>
      <c r="E180" s="57" t="s">
        <v>67</v>
      </c>
      <c r="F180" s="58" t="s">
        <v>68</v>
      </c>
      <c r="G180" s="57" t="s">
        <v>678</v>
      </c>
      <c r="H180" s="59" t="s">
        <v>70</v>
      </c>
      <c r="I180" s="60" t="n">
        <v>18</v>
      </c>
      <c r="J180" s="61" t="s">
        <v>123</v>
      </c>
      <c r="K180" s="61" t="s">
        <v>124</v>
      </c>
      <c r="L180" s="62" t="n">
        <v>1364</v>
      </c>
      <c r="M180" s="63" t="n">
        <v>79462118</v>
      </c>
      <c r="N180" s="57" t="s">
        <v>701</v>
      </c>
      <c r="O180" s="64" t="n">
        <v>9408000</v>
      </c>
      <c r="P180" s="64"/>
      <c r="Q180" s="64" t="n">
        <v>0</v>
      </c>
      <c r="R180" s="65"/>
      <c r="S180" s="66"/>
      <c r="T180" s="67" t="n">
        <v>9408000</v>
      </c>
      <c r="U180" s="68" t="n">
        <v>3528000</v>
      </c>
      <c r="V180" s="69" t="n">
        <v>43747</v>
      </c>
      <c r="W180" s="69" t="n">
        <v>43754</v>
      </c>
      <c r="X180" s="69" t="n">
        <v>43876</v>
      </c>
      <c r="Y180" s="56" t="n">
        <v>120</v>
      </c>
      <c r="Z180" s="56"/>
      <c r="AA180" s="70"/>
      <c r="AB180" s="57"/>
      <c r="AC180" s="57" t="s">
        <v>74</v>
      </c>
      <c r="AD180" s="57"/>
      <c r="AE180" s="57"/>
      <c r="AF180" s="71" t="n">
        <v>0.375</v>
      </c>
      <c r="AG180" s="75"/>
      <c r="AH180" s="72" t="n">
        <f aca="false">IF(SUMPRODUCT((A$14:A180=A180)*(B$14:B180=B180)*(C$14:C180=C180))&gt;1,0,1)</f>
        <v>1</v>
      </c>
      <c r="AI180" s="15" t="str">
        <f aca="false">IFERROR(VLOOKUP(D180,tipo,1,0),"NO")</f>
        <v>Contratos de prestación de servicios profesionales y de apoyo a la gestión</v>
      </c>
      <c r="AJ180" s="15" t="str">
        <f aca="false">IFERROR(VLOOKUP(E180,modal,1,0),"NO")</f>
        <v>Contratación directa</v>
      </c>
      <c r="AK180" s="73" t="str">
        <f aca="false">IFERROR(VLOOKUP(F180,Tipo!$C$12:$C$27,1,0),"NO")</f>
        <v>Prestación de servicios profesionales y de apoyo a la gestión, o para la ejecución de trabajos artísticos que sólo puedan encomendarse a determinadas personas naturales;</v>
      </c>
      <c r="AL180" s="15" t="str">
        <f aca="false">IFERROR(VLOOKUP(H180,afectacion,1,0),"NO")</f>
        <v>Inversión</v>
      </c>
      <c r="AM180" s="15" t="n">
        <f aca="false">IFERROR(VLOOKUP(I180,programa,1,0),"NO")</f>
        <v>18</v>
      </c>
    </row>
    <row r="181" customFormat="false" ht="27" hidden="false" customHeight="true" outlineLevel="0" collapsed="false">
      <c r="A181" s="55" t="s">
        <v>702</v>
      </c>
      <c r="B181" s="56" t="n">
        <v>2019</v>
      </c>
      <c r="C181" s="57" t="s">
        <v>703</v>
      </c>
      <c r="D181" s="58" t="s">
        <v>387</v>
      </c>
      <c r="E181" s="57" t="s">
        <v>406</v>
      </c>
      <c r="F181" s="58" t="s">
        <v>407</v>
      </c>
      <c r="G181" s="57" t="s">
        <v>704</v>
      </c>
      <c r="H181" s="59" t="s">
        <v>70</v>
      </c>
      <c r="I181" s="60" t="n">
        <v>41</v>
      </c>
      <c r="J181" s="61" t="s">
        <v>133</v>
      </c>
      <c r="K181" s="61" t="s">
        <v>134</v>
      </c>
      <c r="L181" s="62" t="n">
        <v>1382</v>
      </c>
      <c r="M181" s="63" t="s">
        <v>705</v>
      </c>
      <c r="N181" s="57" t="s">
        <v>706</v>
      </c>
      <c r="O181" s="64" t="n">
        <v>217427102</v>
      </c>
      <c r="P181" s="64"/>
      <c r="Q181" s="64" t="n">
        <v>0</v>
      </c>
      <c r="R181" s="65"/>
      <c r="S181" s="66"/>
      <c r="T181" s="67" t="n">
        <v>217427102</v>
      </c>
      <c r="U181" s="68" t="n">
        <v>65228130</v>
      </c>
      <c r="V181" s="69" t="n">
        <v>43738</v>
      </c>
      <c r="W181" s="69" t="n">
        <v>43747</v>
      </c>
      <c r="X181" s="69" t="n">
        <v>43869</v>
      </c>
      <c r="Y181" s="56" t="n">
        <v>120</v>
      </c>
      <c r="Z181" s="56"/>
      <c r="AA181" s="70"/>
      <c r="AB181" s="57"/>
      <c r="AC181" s="57" t="s">
        <v>74</v>
      </c>
      <c r="AD181" s="57"/>
      <c r="AE181" s="57"/>
      <c r="AF181" s="71" t="n">
        <v>0.299999997240454</v>
      </c>
      <c r="AG181" s="75"/>
      <c r="AH181" s="72" t="n">
        <f aca="false">IF(SUMPRODUCT((A$14:A181=A181)*(B$14:B181=B181)*(C$14:C181=C181))&gt;1,0,1)</f>
        <v>1</v>
      </c>
      <c r="AI181" s="15" t="str">
        <f aca="false">IFERROR(VLOOKUP(D181,tipo,1,0),"NO")</f>
        <v>Contratos de prestación de servicios</v>
      </c>
      <c r="AJ181" s="15" t="str">
        <f aca="false">IFERROR(VLOOKUP(E181,modal,1,0),"NO")</f>
        <v>Selección abreviada</v>
      </c>
      <c r="AK181" s="73" t="str">
        <f aca="false">IFERROR(VLOOKUP(F181,Tipo!$C$12:$C$27,1,0),"NO")</f>
        <v>Selección abreviada por menor cuantía </v>
      </c>
      <c r="AL181" s="15" t="str">
        <f aca="false">IFERROR(VLOOKUP(H181,afectacion,1,0),"NO")</f>
        <v>Inversión</v>
      </c>
      <c r="AM181" s="15" t="n">
        <f aca="false">IFERROR(VLOOKUP(I181,programa,1,0),"NO")</f>
        <v>41</v>
      </c>
    </row>
    <row r="182" customFormat="false" ht="27" hidden="false" customHeight="true" outlineLevel="0" collapsed="false">
      <c r="A182" s="55" t="s">
        <v>707</v>
      </c>
      <c r="B182" s="56" t="n">
        <v>2019</v>
      </c>
      <c r="C182" s="57" t="s">
        <v>708</v>
      </c>
      <c r="D182" s="58" t="s">
        <v>66</v>
      </c>
      <c r="E182" s="57" t="s">
        <v>67</v>
      </c>
      <c r="F182" s="58" t="s">
        <v>68</v>
      </c>
      <c r="G182" s="57" t="s">
        <v>709</v>
      </c>
      <c r="H182" s="59" t="s">
        <v>70</v>
      </c>
      <c r="I182" s="60" t="n">
        <v>18</v>
      </c>
      <c r="J182" s="61" t="s">
        <v>123</v>
      </c>
      <c r="K182" s="61" t="s">
        <v>124</v>
      </c>
      <c r="L182" s="62" t="n">
        <v>1364</v>
      </c>
      <c r="M182" s="63" t="n">
        <v>174188</v>
      </c>
      <c r="N182" s="57" t="s">
        <v>710</v>
      </c>
      <c r="O182" s="64" t="n">
        <v>9408000</v>
      </c>
      <c r="P182" s="64"/>
      <c r="Q182" s="64" t="n">
        <v>0</v>
      </c>
      <c r="R182" s="65"/>
      <c r="S182" s="66"/>
      <c r="T182" s="67" t="n">
        <v>9408000</v>
      </c>
      <c r="U182" s="68" t="n">
        <v>3920000</v>
      </c>
      <c r="V182" s="69" t="n">
        <v>43742</v>
      </c>
      <c r="W182" s="69" t="n">
        <v>43749</v>
      </c>
      <c r="X182" s="69" t="n">
        <v>43871</v>
      </c>
      <c r="Y182" s="56" t="n">
        <v>120</v>
      </c>
      <c r="Z182" s="56"/>
      <c r="AA182" s="70"/>
      <c r="AB182" s="57"/>
      <c r="AC182" s="57" t="s">
        <v>74</v>
      </c>
      <c r="AD182" s="57"/>
      <c r="AE182" s="57"/>
      <c r="AF182" s="71" t="n">
        <v>0.416666666666667</v>
      </c>
      <c r="AG182" s="75"/>
      <c r="AH182" s="72" t="n">
        <f aca="false">IF(SUMPRODUCT((A$14:A182=A182)*(B$14:B182=B182)*(C$14:C182=C182))&gt;1,0,1)</f>
        <v>1</v>
      </c>
      <c r="AI182" s="15" t="str">
        <f aca="false">IFERROR(VLOOKUP(D182,tipo,1,0),"NO")</f>
        <v>Contratos de prestación de servicios profesionales y de apoyo a la gestión</v>
      </c>
      <c r="AJ182" s="15" t="str">
        <f aca="false">IFERROR(VLOOKUP(E182,modal,1,0),"NO")</f>
        <v>Contratación directa</v>
      </c>
      <c r="AK182" s="73" t="str">
        <f aca="false">IFERROR(VLOOKUP(F182,Tipo!$C$12:$C$27,1,0),"NO")</f>
        <v>Prestación de servicios profesionales y de apoyo a la gestión, o para la ejecución de trabajos artísticos que sólo puedan encomendarse a determinadas personas naturales;</v>
      </c>
      <c r="AL182" s="15" t="str">
        <f aca="false">IFERROR(VLOOKUP(H182,afectacion,1,0),"NO")</f>
        <v>Inversión</v>
      </c>
      <c r="AM182" s="15" t="n">
        <f aca="false">IFERROR(VLOOKUP(I182,programa,1,0),"NO")</f>
        <v>18</v>
      </c>
    </row>
    <row r="183" customFormat="false" ht="27" hidden="false" customHeight="true" outlineLevel="0" collapsed="false">
      <c r="A183" s="55" t="s">
        <v>711</v>
      </c>
      <c r="B183" s="56" t="n">
        <v>2019</v>
      </c>
      <c r="C183" s="57" t="s">
        <v>712</v>
      </c>
      <c r="D183" s="58" t="s">
        <v>66</v>
      </c>
      <c r="E183" s="57" t="s">
        <v>67</v>
      </c>
      <c r="F183" s="58" t="s">
        <v>68</v>
      </c>
      <c r="G183" s="57" t="s">
        <v>620</v>
      </c>
      <c r="H183" s="59" t="s">
        <v>70</v>
      </c>
      <c r="I183" s="60" t="n">
        <v>18</v>
      </c>
      <c r="J183" s="61" t="s">
        <v>123</v>
      </c>
      <c r="K183" s="61" t="s">
        <v>124</v>
      </c>
      <c r="L183" s="62" t="n">
        <v>1364</v>
      </c>
      <c r="M183" s="63" t="n">
        <v>1022938049</v>
      </c>
      <c r="N183" s="57" t="s">
        <v>713</v>
      </c>
      <c r="O183" s="64" t="n">
        <v>9408000</v>
      </c>
      <c r="P183" s="64"/>
      <c r="Q183" s="64" t="n">
        <v>0</v>
      </c>
      <c r="R183" s="65"/>
      <c r="S183" s="66"/>
      <c r="T183" s="67" t="n">
        <v>9408000</v>
      </c>
      <c r="U183" s="68" t="n">
        <v>3920000</v>
      </c>
      <c r="V183" s="69" t="n">
        <v>43742</v>
      </c>
      <c r="W183" s="69" t="n">
        <v>43749</v>
      </c>
      <c r="X183" s="69" t="n">
        <v>43871</v>
      </c>
      <c r="Y183" s="56" t="n">
        <v>120</v>
      </c>
      <c r="Z183" s="56"/>
      <c r="AA183" s="70"/>
      <c r="AB183" s="57"/>
      <c r="AC183" s="57" t="s">
        <v>74</v>
      </c>
      <c r="AD183" s="57"/>
      <c r="AE183" s="57"/>
      <c r="AF183" s="71" t="n">
        <v>0.416666666666667</v>
      </c>
      <c r="AG183" s="75"/>
      <c r="AH183" s="72" t="n">
        <f aca="false">IF(SUMPRODUCT((A$14:A183=A183)*(B$14:B183=B183)*(C$14:C183=C183))&gt;1,0,1)</f>
        <v>1</v>
      </c>
      <c r="AI183" s="15" t="str">
        <f aca="false">IFERROR(VLOOKUP(D183,tipo,1,0),"NO")</f>
        <v>Contratos de prestación de servicios profesionales y de apoyo a la gestión</v>
      </c>
      <c r="AJ183" s="15" t="str">
        <f aca="false">IFERROR(VLOOKUP(E183,modal,1,0),"NO")</f>
        <v>Contratación directa</v>
      </c>
      <c r="AK183" s="73" t="str">
        <f aca="false">IFERROR(VLOOKUP(F183,Tipo!$C$12:$C$27,1,0),"NO")</f>
        <v>Prestación de servicios profesionales y de apoyo a la gestión, o para la ejecución de trabajos artísticos que sólo puedan encomendarse a determinadas personas naturales;</v>
      </c>
      <c r="AL183" s="15" t="str">
        <f aca="false">IFERROR(VLOOKUP(H183,afectacion,1,0),"NO")</f>
        <v>Inversión</v>
      </c>
      <c r="AM183" s="15" t="n">
        <f aca="false">IFERROR(VLOOKUP(I183,programa,1,0),"NO")</f>
        <v>18</v>
      </c>
    </row>
    <row r="184" customFormat="false" ht="27" hidden="false" customHeight="true" outlineLevel="0" collapsed="false">
      <c r="A184" s="55" t="s">
        <v>714</v>
      </c>
      <c r="B184" s="56" t="n">
        <v>2019</v>
      </c>
      <c r="C184" s="57" t="s">
        <v>715</v>
      </c>
      <c r="D184" s="58" t="s">
        <v>66</v>
      </c>
      <c r="E184" s="57" t="s">
        <v>67</v>
      </c>
      <c r="F184" s="58" t="s">
        <v>68</v>
      </c>
      <c r="G184" s="57" t="s">
        <v>688</v>
      </c>
      <c r="H184" s="59" t="s">
        <v>70</v>
      </c>
      <c r="I184" s="60" t="n">
        <v>18</v>
      </c>
      <c r="J184" s="61" t="s">
        <v>123</v>
      </c>
      <c r="K184" s="61" t="s">
        <v>124</v>
      </c>
      <c r="L184" s="62" t="n">
        <v>1364</v>
      </c>
      <c r="M184" s="63" t="n">
        <v>1070750533</v>
      </c>
      <c r="N184" s="57" t="s">
        <v>716</v>
      </c>
      <c r="O184" s="64" t="n">
        <v>9408000</v>
      </c>
      <c r="P184" s="64"/>
      <c r="Q184" s="64" t="n">
        <v>0</v>
      </c>
      <c r="R184" s="65"/>
      <c r="S184" s="66"/>
      <c r="T184" s="67" t="n">
        <v>9408000</v>
      </c>
      <c r="U184" s="68" t="n">
        <v>3920000</v>
      </c>
      <c r="V184" s="69" t="n">
        <v>43741</v>
      </c>
      <c r="W184" s="69" t="n">
        <v>43749</v>
      </c>
      <c r="X184" s="69" t="n">
        <v>43871</v>
      </c>
      <c r="Y184" s="56" t="n">
        <v>120</v>
      </c>
      <c r="Z184" s="56"/>
      <c r="AA184" s="70"/>
      <c r="AB184" s="57"/>
      <c r="AC184" s="57" t="s">
        <v>74</v>
      </c>
      <c r="AD184" s="57"/>
      <c r="AE184" s="57"/>
      <c r="AF184" s="71" t="n">
        <v>0.416666666666667</v>
      </c>
      <c r="AG184" s="75"/>
      <c r="AH184" s="72" t="n">
        <f aca="false">IF(SUMPRODUCT((A$14:A184=A184)*(B$14:B184=B184)*(C$14:C184=C184))&gt;1,0,1)</f>
        <v>1</v>
      </c>
      <c r="AI184" s="15" t="str">
        <f aca="false">IFERROR(VLOOKUP(D184,tipo,1,0),"NO")</f>
        <v>Contratos de prestación de servicios profesionales y de apoyo a la gestión</v>
      </c>
      <c r="AJ184" s="15" t="str">
        <f aca="false">IFERROR(VLOOKUP(E184,modal,1,0),"NO")</f>
        <v>Contratación directa</v>
      </c>
      <c r="AK184" s="73" t="str">
        <f aca="false">IFERROR(VLOOKUP(F184,Tipo!$C$12:$C$27,1,0),"NO")</f>
        <v>Prestación de servicios profesionales y de apoyo a la gestión, o para la ejecución de trabajos artísticos que sólo puedan encomendarse a determinadas personas naturales;</v>
      </c>
      <c r="AL184" s="15" t="str">
        <f aca="false">IFERROR(VLOOKUP(H184,afectacion,1,0),"NO")</f>
        <v>Inversión</v>
      </c>
      <c r="AM184" s="15" t="n">
        <f aca="false">IFERROR(VLOOKUP(I184,programa,1,0),"NO")</f>
        <v>18</v>
      </c>
    </row>
    <row r="185" customFormat="false" ht="27" hidden="false" customHeight="true" outlineLevel="0" collapsed="false">
      <c r="A185" s="55" t="s">
        <v>717</v>
      </c>
      <c r="B185" s="56" t="n">
        <v>2019</v>
      </c>
      <c r="C185" s="57" t="s">
        <v>718</v>
      </c>
      <c r="D185" s="58" t="s">
        <v>66</v>
      </c>
      <c r="E185" s="57" t="s">
        <v>67</v>
      </c>
      <c r="F185" s="58" t="s">
        <v>68</v>
      </c>
      <c r="G185" s="57" t="s">
        <v>719</v>
      </c>
      <c r="H185" s="59" t="s">
        <v>70</v>
      </c>
      <c r="I185" s="60" t="n">
        <v>18</v>
      </c>
      <c r="J185" s="61" t="s">
        <v>123</v>
      </c>
      <c r="K185" s="61" t="s">
        <v>124</v>
      </c>
      <c r="L185" s="62" t="n">
        <v>1364</v>
      </c>
      <c r="M185" s="63" t="n">
        <v>1023025796</v>
      </c>
      <c r="N185" s="57" t="s">
        <v>720</v>
      </c>
      <c r="O185" s="64" t="n">
        <v>9408000</v>
      </c>
      <c r="P185" s="64"/>
      <c r="Q185" s="64" t="n">
        <v>0</v>
      </c>
      <c r="R185" s="65"/>
      <c r="S185" s="66"/>
      <c r="T185" s="67" t="n">
        <v>9408000</v>
      </c>
      <c r="U185" s="68" t="n">
        <v>3528000</v>
      </c>
      <c r="V185" s="69" t="n">
        <v>43747</v>
      </c>
      <c r="W185" s="69" t="n">
        <v>43754</v>
      </c>
      <c r="X185" s="69" t="n">
        <v>43876</v>
      </c>
      <c r="Y185" s="56" t="n">
        <v>120</v>
      </c>
      <c r="Z185" s="56"/>
      <c r="AA185" s="70"/>
      <c r="AB185" s="57"/>
      <c r="AC185" s="57" t="s">
        <v>74</v>
      </c>
      <c r="AD185" s="57"/>
      <c r="AE185" s="57"/>
      <c r="AF185" s="71" t="n">
        <v>0.375</v>
      </c>
      <c r="AG185" s="75"/>
      <c r="AH185" s="72" t="n">
        <f aca="false">IF(SUMPRODUCT((A$14:A185=A185)*(B$14:B185=B185)*(C$14:C185=C185))&gt;1,0,1)</f>
        <v>1</v>
      </c>
      <c r="AI185" s="15" t="str">
        <f aca="false">IFERROR(VLOOKUP(D185,tipo,1,0),"NO")</f>
        <v>Contratos de prestación de servicios profesionales y de apoyo a la gestión</v>
      </c>
      <c r="AJ185" s="15" t="str">
        <f aca="false">IFERROR(VLOOKUP(E185,modal,1,0),"NO")</f>
        <v>Contratación directa</v>
      </c>
      <c r="AK185" s="73" t="str">
        <f aca="false">IFERROR(VLOOKUP(F185,Tipo!$C$12:$C$27,1,0),"NO")</f>
        <v>Prestación de servicios profesionales y de apoyo a la gestión, o para la ejecución de trabajos artísticos que sólo puedan encomendarse a determinadas personas naturales;</v>
      </c>
      <c r="AL185" s="15" t="str">
        <f aca="false">IFERROR(VLOOKUP(H185,afectacion,1,0),"NO")</f>
        <v>Inversión</v>
      </c>
      <c r="AM185" s="15" t="n">
        <f aca="false">IFERROR(VLOOKUP(I185,programa,1,0),"NO")</f>
        <v>18</v>
      </c>
    </row>
    <row r="186" customFormat="false" ht="27" hidden="false" customHeight="true" outlineLevel="0" collapsed="false">
      <c r="A186" s="55" t="s">
        <v>721</v>
      </c>
      <c r="B186" s="56" t="n">
        <v>2019</v>
      </c>
      <c r="C186" s="57" t="s">
        <v>722</v>
      </c>
      <c r="D186" s="58" t="s">
        <v>362</v>
      </c>
      <c r="E186" s="57" t="s">
        <v>363</v>
      </c>
      <c r="F186" s="58" t="s">
        <v>364</v>
      </c>
      <c r="G186" s="57" t="s">
        <v>723</v>
      </c>
      <c r="H186" s="59" t="s">
        <v>70</v>
      </c>
      <c r="I186" s="60" t="n">
        <v>11</v>
      </c>
      <c r="J186" s="61" t="s">
        <v>105</v>
      </c>
      <c r="K186" s="61" t="s">
        <v>106</v>
      </c>
      <c r="L186" s="62" t="n">
        <v>1353</v>
      </c>
      <c r="M186" s="63" t="n">
        <v>1030535004</v>
      </c>
      <c r="N186" s="57" t="s">
        <v>724</v>
      </c>
      <c r="O186" s="64" t="n">
        <v>11999998</v>
      </c>
      <c r="P186" s="64"/>
      <c r="Q186" s="64" t="n">
        <v>0</v>
      </c>
      <c r="R186" s="65"/>
      <c r="S186" s="66"/>
      <c r="T186" s="67" t="n">
        <v>11999998</v>
      </c>
      <c r="U186" s="68" t="n">
        <v>0</v>
      </c>
      <c r="V186" s="69" t="n">
        <v>43745</v>
      </c>
      <c r="W186" s="69" t="n">
        <v>43747</v>
      </c>
      <c r="X186" s="69" t="n">
        <v>43869</v>
      </c>
      <c r="Y186" s="56" t="n">
        <v>120</v>
      </c>
      <c r="Z186" s="56"/>
      <c r="AA186" s="70"/>
      <c r="AB186" s="57"/>
      <c r="AC186" s="57" t="s">
        <v>74</v>
      </c>
      <c r="AD186" s="57"/>
      <c r="AE186" s="57"/>
      <c r="AF186" s="71" t="n">
        <v>0</v>
      </c>
      <c r="AG186" s="75"/>
      <c r="AH186" s="72" t="n">
        <f aca="false">IF(SUMPRODUCT((A$14:A186=A186)*(B$14:B186=B186)*(C$14:C186=C186))&gt;1,0,1)</f>
        <v>1</v>
      </c>
      <c r="AI186" s="15" t="str">
        <f aca="false">IFERROR(VLOOKUP(D186,tipo,1,0),"NO")</f>
        <v>Interventoría</v>
      </c>
      <c r="AJ186" s="15" t="str">
        <f aca="false">IFERROR(VLOOKUP(E186,modal,1,0),"NO")</f>
        <v>Contratación mínima cuantia</v>
      </c>
      <c r="AK186" s="73" t="str">
        <f aca="false">IFERROR(VLOOKUP(F186,Tipo!$C$12:$C$27,1,0),"NO")</f>
        <v>NO</v>
      </c>
      <c r="AL186" s="15" t="str">
        <f aca="false">IFERROR(VLOOKUP(H186,afectacion,1,0),"NO")</f>
        <v>Inversión</v>
      </c>
      <c r="AM186" s="15" t="n">
        <f aca="false">IFERROR(VLOOKUP(I186,programa,1,0),"NO")</f>
        <v>11</v>
      </c>
    </row>
    <row r="187" customFormat="false" ht="27" hidden="false" customHeight="true" outlineLevel="0" collapsed="false">
      <c r="A187" s="55" t="s">
        <v>725</v>
      </c>
      <c r="B187" s="56" t="n">
        <v>2019</v>
      </c>
      <c r="C187" s="57" t="s">
        <v>726</v>
      </c>
      <c r="D187" s="58" t="s">
        <v>727</v>
      </c>
      <c r="E187" s="57" t="s">
        <v>363</v>
      </c>
      <c r="F187" s="58" t="s">
        <v>364</v>
      </c>
      <c r="G187" s="57" t="s">
        <v>728</v>
      </c>
      <c r="H187" s="59" t="s">
        <v>70</v>
      </c>
      <c r="I187" s="60" t="n">
        <v>4</v>
      </c>
      <c r="J187" s="61" t="s">
        <v>382</v>
      </c>
      <c r="K187" s="61" t="s">
        <v>106</v>
      </c>
      <c r="L187" s="62" t="n">
        <v>1340</v>
      </c>
      <c r="M187" s="63" t="s">
        <v>729</v>
      </c>
      <c r="N187" s="57" t="s">
        <v>730</v>
      </c>
      <c r="O187" s="64" t="n">
        <v>21741300</v>
      </c>
      <c r="P187" s="64"/>
      <c r="Q187" s="64" t="n">
        <v>0</v>
      </c>
      <c r="R187" s="65"/>
      <c r="S187" s="66"/>
      <c r="T187" s="67" t="n">
        <v>21741300</v>
      </c>
      <c r="U187" s="68" t="n">
        <v>0</v>
      </c>
      <c r="V187" s="69" t="n">
        <v>43565</v>
      </c>
      <c r="W187" s="69" t="n">
        <v>43749</v>
      </c>
      <c r="X187" s="69" t="n">
        <v>43779</v>
      </c>
      <c r="Y187" s="56" t="n">
        <v>30</v>
      </c>
      <c r="Z187" s="56"/>
      <c r="AA187" s="70"/>
      <c r="AB187" s="57"/>
      <c r="AC187" s="57"/>
      <c r="AD187" s="57" t="s">
        <v>74</v>
      </c>
      <c r="AE187" s="57"/>
      <c r="AF187" s="71" t="n">
        <v>0</v>
      </c>
      <c r="AG187" s="75"/>
      <c r="AH187" s="72" t="n">
        <f aca="false">IF(SUMPRODUCT((A$14:A187=A187)*(B$14:B187=B187)*(C$14:C187=C187))&gt;1,0,1)</f>
        <v>1</v>
      </c>
      <c r="AI187" s="15" t="str">
        <f aca="false">IFERROR(VLOOKUP(D187,tipo,1,0),"NO")</f>
        <v>Consultoría</v>
      </c>
      <c r="AJ187" s="15" t="str">
        <f aca="false">IFERROR(VLOOKUP(E187,modal,1,0),"NO")</f>
        <v>Contratación mínima cuantia</v>
      </c>
      <c r="AK187" s="73" t="str">
        <f aca="false">IFERROR(VLOOKUP(F187,Tipo!$C$12:$C$27,1,0),"NO")</f>
        <v>NO</v>
      </c>
      <c r="AL187" s="15" t="str">
        <f aca="false">IFERROR(VLOOKUP(H187,afectacion,1,0),"NO")</f>
        <v>Inversión</v>
      </c>
      <c r="AM187" s="15" t="n">
        <f aca="false">IFERROR(VLOOKUP(I187,programa,1,0),"NO")</f>
        <v>4</v>
      </c>
    </row>
    <row r="188" customFormat="false" ht="27" hidden="false" customHeight="true" outlineLevel="0" collapsed="false">
      <c r="A188" s="55" t="s">
        <v>731</v>
      </c>
      <c r="B188" s="56" t="n">
        <v>2019</v>
      </c>
      <c r="C188" s="57" t="s">
        <v>732</v>
      </c>
      <c r="D188" s="58" t="s">
        <v>66</v>
      </c>
      <c r="E188" s="57" t="s">
        <v>67</v>
      </c>
      <c r="F188" s="58" t="s">
        <v>68</v>
      </c>
      <c r="G188" s="57" t="s">
        <v>678</v>
      </c>
      <c r="H188" s="59" t="s">
        <v>70</v>
      </c>
      <c r="I188" s="60" t="n">
        <v>18</v>
      </c>
      <c r="J188" s="61" t="s">
        <v>123</v>
      </c>
      <c r="K188" s="61" t="s">
        <v>124</v>
      </c>
      <c r="L188" s="62" t="n">
        <v>1364</v>
      </c>
      <c r="M188" s="63" t="n">
        <v>79565214</v>
      </c>
      <c r="N188" s="57" t="s">
        <v>733</v>
      </c>
      <c r="O188" s="64" t="n">
        <v>9408000</v>
      </c>
      <c r="P188" s="64"/>
      <c r="Q188" s="64" t="n">
        <v>0</v>
      </c>
      <c r="R188" s="65"/>
      <c r="S188" s="66"/>
      <c r="T188" s="67" t="n">
        <v>9408000</v>
      </c>
      <c r="U188" s="68" t="n">
        <v>3528000</v>
      </c>
      <c r="V188" s="69" t="n">
        <v>43747</v>
      </c>
      <c r="W188" s="69" t="n">
        <v>43754</v>
      </c>
      <c r="X188" s="69" t="n">
        <v>43876</v>
      </c>
      <c r="Y188" s="56" t="n">
        <v>120</v>
      </c>
      <c r="Z188" s="56"/>
      <c r="AA188" s="70"/>
      <c r="AB188" s="57"/>
      <c r="AC188" s="57" t="s">
        <v>74</v>
      </c>
      <c r="AD188" s="57"/>
      <c r="AE188" s="57"/>
      <c r="AF188" s="71" t="n">
        <v>0.375</v>
      </c>
      <c r="AG188" s="75"/>
      <c r="AH188" s="72" t="n">
        <f aca="false">IF(SUMPRODUCT((A$14:A188=A188)*(B$14:B188=B188)*(C$14:C188=C188))&gt;1,0,1)</f>
        <v>1</v>
      </c>
      <c r="AI188" s="15" t="str">
        <f aca="false">IFERROR(VLOOKUP(D188,tipo,1,0),"NO")</f>
        <v>Contratos de prestación de servicios profesionales y de apoyo a la gestión</v>
      </c>
      <c r="AJ188" s="15" t="str">
        <f aca="false">IFERROR(VLOOKUP(E188,modal,1,0),"NO")</f>
        <v>Contratación directa</v>
      </c>
      <c r="AK188" s="73" t="str">
        <f aca="false">IFERROR(VLOOKUP(F188,Tipo!$C$12:$C$27,1,0),"NO")</f>
        <v>Prestación de servicios profesionales y de apoyo a la gestión, o para la ejecución de trabajos artísticos que sólo puedan encomendarse a determinadas personas naturales;</v>
      </c>
      <c r="AL188" s="15" t="str">
        <f aca="false">IFERROR(VLOOKUP(H188,afectacion,1,0),"NO")</f>
        <v>Inversión</v>
      </c>
      <c r="AM188" s="15" t="n">
        <f aca="false">IFERROR(VLOOKUP(I188,programa,1,0),"NO")</f>
        <v>18</v>
      </c>
    </row>
    <row r="189" customFormat="false" ht="27" hidden="false" customHeight="true" outlineLevel="0" collapsed="false">
      <c r="A189" s="55" t="n">
        <v>159</v>
      </c>
      <c r="B189" s="56" t="n">
        <v>2018</v>
      </c>
      <c r="C189" s="57" t="s">
        <v>734</v>
      </c>
      <c r="D189" s="58" t="s">
        <v>387</v>
      </c>
      <c r="E189" s="57" t="s">
        <v>406</v>
      </c>
      <c r="F189" s="58" t="s">
        <v>407</v>
      </c>
      <c r="G189" s="57" t="s">
        <v>735</v>
      </c>
      <c r="H189" s="59" t="s">
        <v>70</v>
      </c>
      <c r="I189" s="60" t="n">
        <v>45</v>
      </c>
      <c r="J189" s="61" t="s">
        <v>71</v>
      </c>
      <c r="K189" s="61" t="s">
        <v>72</v>
      </c>
      <c r="L189" s="62" t="n">
        <v>1377</v>
      </c>
      <c r="M189" s="63" t="n">
        <v>80451743</v>
      </c>
      <c r="N189" s="57" t="s">
        <v>736</v>
      </c>
      <c r="O189" s="64"/>
      <c r="P189" s="64"/>
      <c r="Q189" s="64" t="n">
        <v>0</v>
      </c>
      <c r="R189" s="65" t="n">
        <v>1</v>
      </c>
      <c r="S189" s="66" t="n">
        <v>22900000</v>
      </c>
      <c r="T189" s="67" t="n">
        <v>22900000</v>
      </c>
      <c r="U189" s="68" t="n">
        <v>8716580</v>
      </c>
      <c r="V189" s="69" t="n">
        <v>43425</v>
      </c>
      <c r="W189" s="69" t="n">
        <v>43430</v>
      </c>
      <c r="X189" s="69" t="n">
        <v>43576</v>
      </c>
      <c r="Y189" s="56" t="n">
        <v>90</v>
      </c>
      <c r="Z189" s="56"/>
      <c r="AA189" s="70"/>
      <c r="AB189" s="57"/>
      <c r="AC189" s="57"/>
      <c r="AD189" s="57" t="s">
        <v>74</v>
      </c>
      <c r="AE189" s="57"/>
      <c r="AF189" s="71" t="n">
        <v>0.380636681222707</v>
      </c>
      <c r="AG189" s="75"/>
      <c r="AH189" s="72" t="n">
        <f aca="false">IF(SUMPRODUCT((A$14:A189=A189)*(B$14:B189=B189)*(C$14:C189=C189))&gt;1,0,1)</f>
        <v>1</v>
      </c>
      <c r="AI189" s="15" t="str">
        <f aca="false">IFERROR(VLOOKUP(D189,tipo,1,0),"NO")</f>
        <v>Contratos de prestación de servicios</v>
      </c>
      <c r="AJ189" s="15" t="str">
        <f aca="false">IFERROR(VLOOKUP(E189,modal,1,0),"NO")</f>
        <v>Selección abreviada</v>
      </c>
      <c r="AK189" s="73" t="str">
        <f aca="false">IFERROR(VLOOKUP(F189,Tipo!$C$12:$C$27,1,0),"NO")</f>
        <v>Selección abreviada por menor cuantía </v>
      </c>
      <c r="AL189" s="15" t="str">
        <f aca="false">IFERROR(VLOOKUP(H189,afectacion,1,0),"NO")</f>
        <v>Inversión</v>
      </c>
      <c r="AM189" s="15" t="n">
        <f aca="false">IFERROR(VLOOKUP(I189,programa,1,0),"NO")</f>
        <v>45</v>
      </c>
    </row>
    <row r="190" customFormat="false" ht="27" hidden="false" customHeight="true" outlineLevel="0" collapsed="false">
      <c r="A190" s="55" t="s">
        <v>737</v>
      </c>
      <c r="B190" s="56" t="n">
        <v>2019</v>
      </c>
      <c r="C190" s="57" t="s">
        <v>738</v>
      </c>
      <c r="D190" s="58" t="s">
        <v>66</v>
      </c>
      <c r="E190" s="57" t="s">
        <v>67</v>
      </c>
      <c r="F190" s="58" t="s">
        <v>68</v>
      </c>
      <c r="G190" s="57" t="s">
        <v>678</v>
      </c>
      <c r="H190" s="59" t="s">
        <v>70</v>
      </c>
      <c r="I190" s="60" t="n">
        <v>18</v>
      </c>
      <c r="J190" s="61" t="s">
        <v>123</v>
      </c>
      <c r="K190" s="61" t="s">
        <v>124</v>
      </c>
      <c r="L190" s="62" t="n">
        <v>1364</v>
      </c>
      <c r="M190" s="57" t="n">
        <v>80451743</v>
      </c>
      <c r="N190" s="57" t="s">
        <v>739</v>
      </c>
      <c r="O190" s="64" t="n">
        <v>9408000</v>
      </c>
      <c r="P190" s="64"/>
      <c r="Q190" s="64" t="n">
        <v>0</v>
      </c>
      <c r="R190" s="65"/>
      <c r="S190" s="66"/>
      <c r="T190" s="67" t="n">
        <v>9408000</v>
      </c>
      <c r="U190" s="68" t="n">
        <v>3528000</v>
      </c>
      <c r="V190" s="69" t="n">
        <v>43747</v>
      </c>
      <c r="W190" s="69" t="n">
        <v>43754</v>
      </c>
      <c r="X190" s="69" t="n">
        <v>43876</v>
      </c>
      <c r="Y190" s="56" t="n">
        <v>120</v>
      </c>
      <c r="Z190" s="56"/>
      <c r="AA190" s="70"/>
      <c r="AB190" s="57"/>
      <c r="AC190" s="57" t="s">
        <v>74</v>
      </c>
      <c r="AD190" s="57"/>
      <c r="AE190" s="57"/>
      <c r="AF190" s="71" t="n">
        <v>0.375</v>
      </c>
      <c r="AG190" s="75"/>
      <c r="AH190" s="72" t="n">
        <f aca="false">IF(SUMPRODUCT((A$14:A190=A190)*(B$14:B190=B190)*(C$14:C190=C190))&gt;1,0,1)</f>
        <v>1</v>
      </c>
      <c r="AI190" s="15" t="str">
        <f aca="false">IFERROR(VLOOKUP(D190,tipo,1,0),"NO")</f>
        <v>Contratos de prestación de servicios profesionales y de apoyo a la gestión</v>
      </c>
      <c r="AJ190" s="15" t="str">
        <f aca="false">IFERROR(VLOOKUP(E190,modal,1,0),"NO")</f>
        <v>Contratación directa</v>
      </c>
      <c r="AK190" s="73" t="str">
        <f aca="false">IFERROR(VLOOKUP(F190,Tipo!$C$12:$C$27,1,0),"NO")</f>
        <v>Prestación de servicios profesionales y de apoyo a la gestión, o para la ejecución de trabajos artísticos que sólo puedan encomendarse a determinadas personas naturales;</v>
      </c>
      <c r="AL190" s="15" t="str">
        <f aca="false">IFERROR(VLOOKUP(H190,afectacion,1,0),"NO")</f>
        <v>Inversión</v>
      </c>
      <c r="AM190" s="15" t="n">
        <f aca="false">IFERROR(VLOOKUP(I190,programa,1,0),"NO")</f>
        <v>18</v>
      </c>
    </row>
    <row r="191" customFormat="false" ht="27" hidden="false" customHeight="true" outlineLevel="0" collapsed="false">
      <c r="A191" s="55" t="n">
        <v>160</v>
      </c>
      <c r="B191" s="56" t="n">
        <v>2018</v>
      </c>
      <c r="C191" s="57" t="s">
        <v>740</v>
      </c>
      <c r="D191" s="58" t="s">
        <v>466</v>
      </c>
      <c r="E191" s="57" t="s">
        <v>406</v>
      </c>
      <c r="F191" s="58" t="s">
        <v>407</v>
      </c>
      <c r="G191" s="57" t="s">
        <v>741</v>
      </c>
      <c r="H191" s="59" t="s">
        <v>70</v>
      </c>
      <c r="I191" s="60" t="n">
        <v>17</v>
      </c>
      <c r="J191" s="61" t="s">
        <v>742</v>
      </c>
      <c r="K191" s="61" t="s">
        <v>124</v>
      </c>
      <c r="L191" s="62" t="n">
        <v>1358</v>
      </c>
      <c r="M191" s="63" t="s">
        <v>743</v>
      </c>
      <c r="N191" s="57" t="s">
        <v>744</v>
      </c>
      <c r="O191" s="64"/>
      <c r="P191" s="64" t="n">
        <v>1</v>
      </c>
      <c r="Q191" s="64" t="n">
        <v>-250</v>
      </c>
      <c r="R191" s="65" t="n">
        <v>1</v>
      </c>
      <c r="S191" s="66" t="n">
        <v>9330465</v>
      </c>
      <c r="T191" s="67" t="n">
        <v>9330215</v>
      </c>
      <c r="U191" s="68" t="n">
        <v>9330215</v>
      </c>
      <c r="V191" s="69" t="n">
        <v>43426</v>
      </c>
      <c r="W191" s="69" t="n">
        <v>43473</v>
      </c>
      <c r="X191" s="69" t="n">
        <v>43617</v>
      </c>
      <c r="Y191" s="56" t="n">
        <v>120</v>
      </c>
      <c r="Z191" s="56" t="n">
        <v>25</v>
      </c>
      <c r="AA191" s="70"/>
      <c r="AB191" s="57"/>
      <c r="AC191" s="57"/>
      <c r="AD191" s="57"/>
      <c r="AE191" s="57" t="s">
        <v>74</v>
      </c>
      <c r="AF191" s="71" t="n">
        <v>1</v>
      </c>
      <c r="AG191" s="75"/>
      <c r="AH191" s="72" t="n">
        <f aca="false">IF(SUMPRODUCT((A$14:A191=A191)*(B$14:B191=B191)*(C$14:C191=C191))&gt;1,0,1)</f>
        <v>1</v>
      </c>
      <c r="AI191" s="15" t="str">
        <f aca="false">IFERROR(VLOOKUP(D191,tipo,1,0),"NO")</f>
        <v>Obra pública</v>
      </c>
      <c r="AJ191" s="15" t="str">
        <f aca="false">IFERROR(VLOOKUP(E191,modal,1,0),"NO")</f>
        <v>Selección abreviada</v>
      </c>
      <c r="AK191" s="73" t="str">
        <f aca="false">IFERROR(VLOOKUP(F191,Tipo!$C$12:$C$27,1,0),"NO")</f>
        <v>Selección abreviada por menor cuantía </v>
      </c>
      <c r="AL191" s="15" t="str">
        <f aca="false">IFERROR(VLOOKUP(H191,afectacion,1,0),"NO")</f>
        <v>Inversión</v>
      </c>
      <c r="AM191" s="15" t="n">
        <f aca="false">IFERROR(VLOOKUP(I191,programa,1,0),"NO")</f>
        <v>17</v>
      </c>
    </row>
    <row r="192" customFormat="false" ht="27" hidden="false" customHeight="true" outlineLevel="0" collapsed="false">
      <c r="A192" s="55" t="s">
        <v>745</v>
      </c>
      <c r="B192" s="56" t="n">
        <v>2019</v>
      </c>
      <c r="C192" s="57" t="s">
        <v>746</v>
      </c>
      <c r="D192" s="58" t="s">
        <v>387</v>
      </c>
      <c r="E192" s="57" t="s">
        <v>406</v>
      </c>
      <c r="F192" s="58" t="s">
        <v>407</v>
      </c>
      <c r="G192" s="57" t="s">
        <v>747</v>
      </c>
      <c r="H192" s="59" t="s">
        <v>70</v>
      </c>
      <c r="I192" s="60" t="n">
        <v>19</v>
      </c>
      <c r="J192" s="61" t="s">
        <v>748</v>
      </c>
      <c r="K192" s="61" t="s">
        <v>749</v>
      </c>
      <c r="L192" s="62" t="n">
        <v>1366</v>
      </c>
      <c r="M192" s="63" t="s">
        <v>750</v>
      </c>
      <c r="N192" s="57" t="s">
        <v>751</v>
      </c>
      <c r="O192" s="64" t="n">
        <v>197651500</v>
      </c>
      <c r="P192" s="64"/>
      <c r="Q192" s="64" t="n">
        <v>0</v>
      </c>
      <c r="R192" s="65"/>
      <c r="S192" s="66"/>
      <c r="T192" s="67" t="n">
        <v>197651500</v>
      </c>
      <c r="U192" s="68" t="n">
        <v>0</v>
      </c>
      <c r="V192" s="69" t="n">
        <v>43384</v>
      </c>
      <c r="W192" s="69" t="n">
        <v>43763</v>
      </c>
      <c r="X192" s="69" t="n">
        <v>43975</v>
      </c>
      <c r="Y192" s="56" t="n">
        <v>210</v>
      </c>
      <c r="Z192" s="56"/>
      <c r="AA192" s="70"/>
      <c r="AB192" s="57"/>
      <c r="AC192" s="57" t="s">
        <v>74</v>
      </c>
      <c r="AD192" s="57"/>
      <c r="AE192" s="57"/>
      <c r="AF192" s="71" t="n">
        <v>0</v>
      </c>
      <c r="AG192" s="75"/>
      <c r="AH192" s="72" t="n">
        <f aca="false">IF(SUMPRODUCT((A$14:A192=A192)*(B$14:B192=B192)*(C$14:C192=C192))&gt;1,0,1)</f>
        <v>1</v>
      </c>
      <c r="AI192" s="15" t="str">
        <f aca="false">IFERROR(VLOOKUP(D192,tipo,1,0),"NO")</f>
        <v>Contratos de prestación de servicios</v>
      </c>
      <c r="AJ192" s="15" t="str">
        <f aca="false">IFERROR(VLOOKUP(E192,modal,1,0),"NO")</f>
        <v>Selección abreviada</v>
      </c>
      <c r="AK192" s="73" t="str">
        <f aca="false">IFERROR(VLOOKUP(F192,Tipo!$C$12:$C$27,1,0),"NO")</f>
        <v>Selección abreviada por menor cuantía </v>
      </c>
      <c r="AL192" s="15" t="str">
        <f aca="false">IFERROR(VLOOKUP(H192,afectacion,1,0),"NO")</f>
        <v>Inversión</v>
      </c>
      <c r="AM192" s="15" t="n">
        <f aca="false">IFERROR(VLOOKUP(I192,programa,1,0),"NO")</f>
        <v>19</v>
      </c>
    </row>
    <row r="193" customFormat="false" ht="27" hidden="false" customHeight="true" outlineLevel="0" collapsed="false">
      <c r="A193" s="55" t="s">
        <v>752</v>
      </c>
      <c r="B193" s="56" t="n">
        <v>2019</v>
      </c>
      <c r="C193" s="57" t="s">
        <v>753</v>
      </c>
      <c r="D193" s="58" t="s">
        <v>387</v>
      </c>
      <c r="E193" s="57" t="s">
        <v>406</v>
      </c>
      <c r="F193" s="58" t="s">
        <v>407</v>
      </c>
      <c r="G193" s="57" t="s">
        <v>754</v>
      </c>
      <c r="H193" s="59" t="s">
        <v>400</v>
      </c>
      <c r="I193" s="60"/>
      <c r="J193" s="61" t="s">
        <v>401</v>
      </c>
      <c r="K193" s="61" t="s">
        <v>401</v>
      </c>
      <c r="L193" s="62"/>
      <c r="M193" s="63" t="s">
        <v>743</v>
      </c>
      <c r="N193" s="57" t="s">
        <v>410</v>
      </c>
      <c r="O193" s="64" t="n">
        <v>133833553</v>
      </c>
      <c r="P193" s="64"/>
      <c r="Q193" s="64" t="n">
        <v>0</v>
      </c>
      <c r="R193" s="65"/>
      <c r="S193" s="66"/>
      <c r="T193" s="67" t="n">
        <v>133833553</v>
      </c>
      <c r="U193" s="68" t="n">
        <v>34500740</v>
      </c>
      <c r="V193" s="69" t="n">
        <v>43745</v>
      </c>
      <c r="W193" s="69" t="n">
        <v>43752</v>
      </c>
      <c r="X193" s="69" t="n">
        <v>43979</v>
      </c>
      <c r="Y193" s="56" t="n">
        <v>225</v>
      </c>
      <c r="Z193" s="56"/>
      <c r="AA193" s="70"/>
      <c r="AB193" s="57"/>
      <c r="AC193" s="57" t="s">
        <v>74</v>
      </c>
      <c r="AD193" s="57"/>
      <c r="AE193" s="57"/>
      <c r="AF193" s="71" t="n">
        <v>0.257788418723368</v>
      </c>
      <c r="AG193" s="75"/>
      <c r="AH193" s="72" t="n">
        <f aca="false">IF(SUMPRODUCT((A$14:A193=A193)*(B$14:B193=B193)*(C$14:C193=C193))&gt;1,0,1)</f>
        <v>1</v>
      </c>
      <c r="AI193" s="15" t="str">
        <f aca="false">IFERROR(VLOOKUP(D193,tipo,1,0),"NO")</f>
        <v>Contratos de prestación de servicios</v>
      </c>
      <c r="AJ193" s="15" t="str">
        <f aca="false">IFERROR(VLOOKUP(E193,modal,1,0),"NO")</f>
        <v>Selección abreviada</v>
      </c>
      <c r="AK193" s="73" t="str">
        <f aca="false">IFERROR(VLOOKUP(F193,Tipo!$C$12:$C$27,1,0),"NO")</f>
        <v>Selección abreviada por menor cuantía </v>
      </c>
      <c r="AL193" s="15" t="str">
        <f aca="false">IFERROR(VLOOKUP(H193,afectacion,1,0),"NO")</f>
        <v>Funcionamiento</v>
      </c>
      <c r="AM193" s="15" t="str">
        <f aca="false">IFERROR(VLOOKUP(I193,programa,1,0),"NO")</f>
        <v>NO</v>
      </c>
    </row>
    <row r="194" customFormat="false" ht="27" hidden="false" customHeight="true" outlineLevel="0" collapsed="false">
      <c r="A194" s="55" t="s">
        <v>755</v>
      </c>
      <c r="B194" s="56" t="n">
        <v>2019</v>
      </c>
      <c r="C194" s="57" t="s">
        <v>756</v>
      </c>
      <c r="D194" s="58" t="s">
        <v>66</v>
      </c>
      <c r="E194" s="57" t="s">
        <v>67</v>
      </c>
      <c r="F194" s="58" t="s">
        <v>68</v>
      </c>
      <c r="G194" s="57" t="s">
        <v>719</v>
      </c>
      <c r="H194" s="59" t="s">
        <v>70</v>
      </c>
      <c r="I194" s="60" t="n">
        <v>18</v>
      </c>
      <c r="J194" s="61" t="s">
        <v>123</v>
      </c>
      <c r="K194" s="61" t="s">
        <v>124</v>
      </c>
      <c r="L194" s="62" t="n">
        <v>1364</v>
      </c>
      <c r="M194" s="63" t="n">
        <v>79887251</v>
      </c>
      <c r="N194" s="57" t="s">
        <v>757</v>
      </c>
      <c r="O194" s="64" t="n">
        <v>9408000</v>
      </c>
      <c r="P194" s="64"/>
      <c r="Q194" s="64" t="n">
        <v>0</v>
      </c>
      <c r="R194" s="65"/>
      <c r="S194" s="66"/>
      <c r="T194" s="67" t="n">
        <v>9408000</v>
      </c>
      <c r="U194" s="68" t="n">
        <v>3920000</v>
      </c>
      <c r="V194" s="69" t="n">
        <v>43745</v>
      </c>
      <c r="W194" s="69" t="n">
        <v>43749</v>
      </c>
      <c r="X194" s="69" t="n">
        <v>43871</v>
      </c>
      <c r="Y194" s="56" t="n">
        <v>120</v>
      </c>
      <c r="Z194" s="56"/>
      <c r="AA194" s="70"/>
      <c r="AB194" s="57"/>
      <c r="AC194" s="57" t="s">
        <v>74</v>
      </c>
      <c r="AD194" s="57"/>
      <c r="AE194" s="57"/>
      <c r="AF194" s="71" t="n">
        <v>0.416666666666667</v>
      </c>
      <c r="AG194" s="75"/>
      <c r="AH194" s="72" t="n">
        <f aca="false">IF(SUMPRODUCT((A$14:A194=A194)*(B$14:B194=B194)*(C$14:C194=C194))&gt;1,0,1)</f>
        <v>1</v>
      </c>
      <c r="AI194" s="15" t="str">
        <f aca="false">IFERROR(VLOOKUP(D194,tipo,1,0),"NO")</f>
        <v>Contratos de prestación de servicios profesionales y de apoyo a la gestión</v>
      </c>
      <c r="AJ194" s="15" t="str">
        <f aca="false">IFERROR(VLOOKUP(E194,modal,1,0),"NO")</f>
        <v>Contratación directa</v>
      </c>
      <c r="AK194" s="73" t="str">
        <f aca="false">IFERROR(VLOOKUP(F194,Tipo!$C$12:$C$27,1,0),"NO")</f>
        <v>Prestación de servicios profesionales y de apoyo a la gestión, o para la ejecución de trabajos artísticos que sólo puedan encomendarse a determinadas personas naturales;</v>
      </c>
      <c r="AL194" s="15" t="str">
        <f aca="false">IFERROR(VLOOKUP(H194,afectacion,1,0),"NO")</f>
        <v>Inversión</v>
      </c>
      <c r="AM194" s="15" t="n">
        <f aca="false">IFERROR(VLOOKUP(I194,programa,1,0),"NO")</f>
        <v>18</v>
      </c>
    </row>
    <row r="195" customFormat="false" ht="27" hidden="false" customHeight="true" outlineLevel="0" collapsed="false">
      <c r="A195" s="55" t="s">
        <v>758</v>
      </c>
      <c r="B195" s="56" t="n">
        <v>2019</v>
      </c>
      <c r="C195" s="57" t="s">
        <v>759</v>
      </c>
      <c r="D195" s="58" t="s">
        <v>66</v>
      </c>
      <c r="E195" s="57" t="s">
        <v>67</v>
      </c>
      <c r="F195" s="58" t="s">
        <v>68</v>
      </c>
      <c r="G195" s="57" t="s">
        <v>688</v>
      </c>
      <c r="H195" s="59" t="s">
        <v>70</v>
      </c>
      <c r="I195" s="60" t="n">
        <v>18</v>
      </c>
      <c r="J195" s="61" t="s">
        <v>123</v>
      </c>
      <c r="K195" s="61" t="s">
        <v>124</v>
      </c>
      <c r="L195" s="62" t="n">
        <v>1364</v>
      </c>
      <c r="M195" s="63" t="n">
        <v>1032656406</v>
      </c>
      <c r="N195" s="57" t="s">
        <v>760</v>
      </c>
      <c r="O195" s="64" t="n">
        <v>9408000</v>
      </c>
      <c r="P195" s="64"/>
      <c r="Q195" s="64" t="n">
        <v>0</v>
      </c>
      <c r="R195" s="65"/>
      <c r="S195" s="66"/>
      <c r="T195" s="67" t="n">
        <v>9408000</v>
      </c>
      <c r="U195" s="68" t="n">
        <v>3528000</v>
      </c>
      <c r="V195" s="69" t="n">
        <v>43745</v>
      </c>
      <c r="W195" s="69" t="n">
        <v>43754</v>
      </c>
      <c r="X195" s="69" t="n">
        <v>43876</v>
      </c>
      <c r="Y195" s="56" t="n">
        <v>120</v>
      </c>
      <c r="Z195" s="56"/>
      <c r="AA195" s="70"/>
      <c r="AB195" s="57"/>
      <c r="AC195" s="57" t="s">
        <v>74</v>
      </c>
      <c r="AD195" s="57"/>
      <c r="AE195" s="57"/>
      <c r="AF195" s="71" t="n">
        <v>0.375</v>
      </c>
      <c r="AG195" s="75"/>
      <c r="AH195" s="72" t="n">
        <f aca="false">IF(SUMPRODUCT((A$14:A195=A195)*(B$14:B195=B195)*(C$14:C195=C195))&gt;1,0,1)</f>
        <v>1</v>
      </c>
      <c r="AI195" s="15" t="str">
        <f aca="false">IFERROR(VLOOKUP(D195,tipo,1,0),"NO")</f>
        <v>Contratos de prestación de servicios profesionales y de apoyo a la gestión</v>
      </c>
      <c r="AJ195" s="15" t="str">
        <f aca="false">IFERROR(VLOOKUP(E195,modal,1,0),"NO")</f>
        <v>Contratación directa</v>
      </c>
      <c r="AK195" s="73" t="str">
        <f aca="false">IFERROR(VLOOKUP(F195,Tipo!$C$12:$C$27,1,0),"NO")</f>
        <v>Prestación de servicios profesionales y de apoyo a la gestión, o para la ejecución de trabajos artísticos que sólo puedan encomendarse a determinadas personas naturales;</v>
      </c>
      <c r="AL195" s="15" t="str">
        <f aca="false">IFERROR(VLOOKUP(H195,afectacion,1,0),"NO")</f>
        <v>Inversión</v>
      </c>
      <c r="AM195" s="15" t="n">
        <f aca="false">IFERROR(VLOOKUP(I195,programa,1,0),"NO")</f>
        <v>18</v>
      </c>
    </row>
    <row r="196" customFormat="false" ht="27" hidden="false" customHeight="true" outlineLevel="0" collapsed="false">
      <c r="A196" s="55" t="n">
        <v>164</v>
      </c>
      <c r="B196" s="56" t="n">
        <v>2018</v>
      </c>
      <c r="C196" s="57" t="s">
        <v>761</v>
      </c>
      <c r="D196" s="58" t="s">
        <v>499</v>
      </c>
      <c r="E196" s="57" t="s">
        <v>67</v>
      </c>
      <c r="F196" s="58" t="s">
        <v>499</v>
      </c>
      <c r="G196" s="57" t="s">
        <v>762</v>
      </c>
      <c r="H196" s="59" t="s">
        <v>70</v>
      </c>
      <c r="I196" s="60" t="n">
        <v>41</v>
      </c>
      <c r="J196" s="61" t="s">
        <v>133</v>
      </c>
      <c r="K196" s="61" t="s">
        <v>134</v>
      </c>
      <c r="L196" s="62" t="n">
        <v>1356</v>
      </c>
      <c r="M196" s="63" t="s">
        <v>763</v>
      </c>
      <c r="N196" s="57" t="s">
        <v>764</v>
      </c>
      <c r="O196" s="64" t="n">
        <v>89845980</v>
      </c>
      <c r="P196" s="64"/>
      <c r="Q196" s="64" t="n">
        <v>0</v>
      </c>
      <c r="R196" s="65"/>
      <c r="S196" s="66"/>
      <c r="T196" s="67" t="n">
        <v>89845980</v>
      </c>
      <c r="U196" s="68"/>
      <c r="V196" s="69" t="n">
        <v>43461</v>
      </c>
      <c r="W196" s="69" t="n">
        <v>43501</v>
      </c>
      <c r="X196" s="69" t="n">
        <v>43849</v>
      </c>
      <c r="Y196" s="56" t="n">
        <v>240</v>
      </c>
      <c r="Z196" s="56" t="n">
        <v>105</v>
      </c>
      <c r="AA196" s="70"/>
      <c r="AB196" s="57"/>
      <c r="AC196" s="57"/>
      <c r="AD196" s="57" t="s">
        <v>74</v>
      </c>
      <c r="AE196" s="57"/>
      <c r="AF196" s="71" t="n">
        <v>0</v>
      </c>
      <c r="AG196" s="75"/>
      <c r="AH196" s="72" t="n">
        <f aca="false">IF(SUMPRODUCT((A$14:A196=A196)*(B$14:B196=B196)*(C$14:C196=C196))&gt;1,0,1)</f>
        <v>1</v>
      </c>
      <c r="AI196" s="15" t="str">
        <f aca="false">IFERROR(VLOOKUP(D196,tipo,1,0),"NO")</f>
        <v>Contratos interadministrativos</v>
      </c>
      <c r="AJ196" s="15" t="str">
        <f aca="false">IFERROR(VLOOKUP(E196,modal,1,0),"NO")</f>
        <v>Contratación directa</v>
      </c>
      <c r="AK196" s="73" t="str">
        <f aca="false">IFERROR(VLOOKUP(F196,Tipo!$C$12:$C$27,1,0),"NO")</f>
        <v>Contratos interadministrativos</v>
      </c>
      <c r="AL196" s="15" t="str">
        <f aca="false">IFERROR(VLOOKUP(H196,afectacion,1,0),"NO")</f>
        <v>Inversión</v>
      </c>
      <c r="AM196" s="15" t="n">
        <f aca="false">IFERROR(VLOOKUP(I196,programa,1,0),"NO")</f>
        <v>41</v>
      </c>
    </row>
    <row r="197" customFormat="false" ht="27" hidden="false" customHeight="true" outlineLevel="0" collapsed="false">
      <c r="A197" s="55" t="s">
        <v>765</v>
      </c>
      <c r="B197" s="56" t="n">
        <v>2019</v>
      </c>
      <c r="C197" s="57" t="s">
        <v>766</v>
      </c>
      <c r="D197" s="58" t="s">
        <v>387</v>
      </c>
      <c r="E197" s="57" t="s">
        <v>436</v>
      </c>
      <c r="F197" s="58" t="s">
        <v>364</v>
      </c>
      <c r="G197" s="57" t="s">
        <v>767</v>
      </c>
      <c r="H197" s="59" t="s">
        <v>70</v>
      </c>
      <c r="I197" s="60" t="n">
        <v>18</v>
      </c>
      <c r="J197" s="61" t="s">
        <v>123</v>
      </c>
      <c r="K197" s="61" t="s">
        <v>124</v>
      </c>
      <c r="L197" s="62" t="n">
        <v>1364</v>
      </c>
      <c r="M197" s="63" t="s">
        <v>763</v>
      </c>
      <c r="N197" s="57" t="s">
        <v>768</v>
      </c>
      <c r="O197" s="64" t="n">
        <v>600000000</v>
      </c>
      <c r="P197" s="64"/>
      <c r="Q197" s="64" t="n">
        <v>0</v>
      </c>
      <c r="R197" s="65"/>
      <c r="S197" s="66"/>
      <c r="T197" s="67" t="n">
        <v>600000000</v>
      </c>
      <c r="U197" s="68" t="n">
        <v>0</v>
      </c>
      <c r="V197" s="69" t="n">
        <v>43764</v>
      </c>
      <c r="W197" s="69" t="n">
        <v>43776</v>
      </c>
      <c r="X197" s="69" t="n">
        <v>44018</v>
      </c>
      <c r="Y197" s="56" t="n">
        <v>240</v>
      </c>
      <c r="Z197" s="56"/>
      <c r="AA197" s="70"/>
      <c r="AB197" s="57"/>
      <c r="AC197" s="57" t="s">
        <v>74</v>
      </c>
      <c r="AD197" s="57"/>
      <c r="AE197" s="57"/>
      <c r="AF197" s="71" t="n">
        <v>0</v>
      </c>
      <c r="AG197" s="75"/>
      <c r="AH197" s="72" t="n">
        <f aca="false">IF(SUMPRODUCT((A$14:A197=A197)*(B$14:B197=B197)*(C$14:C197=C197))&gt;1,0,1)</f>
        <v>1</v>
      </c>
      <c r="AI197" s="15" t="str">
        <f aca="false">IFERROR(VLOOKUP(D197,tipo,1,0),"NO")</f>
        <v>Contratos de prestación de servicios</v>
      </c>
      <c r="AJ197" s="15" t="str">
        <f aca="false">IFERROR(VLOOKUP(E197,modal,1,0),"NO")</f>
        <v>Licitación pública</v>
      </c>
      <c r="AK197" s="73" t="str">
        <f aca="false">IFERROR(VLOOKUP(F197,Tipo!$C$12:$C$27,1,0),"NO")</f>
        <v>NO</v>
      </c>
      <c r="AL197" s="15" t="str">
        <f aca="false">IFERROR(VLOOKUP(H197,afectacion,1,0),"NO")</f>
        <v>Inversión</v>
      </c>
      <c r="AM197" s="15" t="n">
        <f aca="false">IFERROR(VLOOKUP(I197,programa,1,0),"NO")</f>
        <v>18</v>
      </c>
    </row>
    <row r="198" customFormat="false" ht="27" hidden="false" customHeight="true" outlineLevel="0" collapsed="false">
      <c r="A198" s="55" t="n">
        <v>165</v>
      </c>
      <c r="B198" s="56" t="n">
        <v>2018</v>
      </c>
      <c r="C198" s="57" t="s">
        <v>769</v>
      </c>
      <c r="D198" s="58" t="s">
        <v>362</v>
      </c>
      <c r="E198" s="57" t="s">
        <v>380</v>
      </c>
      <c r="F198" s="58" t="s">
        <v>364</v>
      </c>
      <c r="G198" s="57" t="s">
        <v>770</v>
      </c>
      <c r="H198" s="59" t="s">
        <v>70</v>
      </c>
      <c r="I198" s="60" t="n">
        <v>18</v>
      </c>
      <c r="J198" s="61" t="s">
        <v>123</v>
      </c>
      <c r="K198" s="61" t="s">
        <v>124</v>
      </c>
      <c r="L198" s="62" t="n">
        <v>1364</v>
      </c>
      <c r="M198" s="57" t="n">
        <v>9012349671</v>
      </c>
      <c r="N198" s="57" t="s">
        <v>574</v>
      </c>
      <c r="O198" s="64"/>
      <c r="P198" s="64"/>
      <c r="Q198" s="64" t="n">
        <v>0</v>
      </c>
      <c r="R198" s="65" t="n">
        <v>1</v>
      </c>
      <c r="S198" s="66" t="n">
        <v>300000000</v>
      </c>
      <c r="T198" s="67" t="n">
        <v>300000000</v>
      </c>
      <c r="U198" s="68" t="n">
        <v>0</v>
      </c>
      <c r="V198" s="69" t="n">
        <v>43433</v>
      </c>
      <c r="W198" s="69" t="n">
        <v>43454</v>
      </c>
      <c r="X198" s="69" t="n">
        <v>43909</v>
      </c>
      <c r="Y198" s="56" t="n">
        <v>360</v>
      </c>
      <c r="Z198" s="56" t="n">
        <v>90</v>
      </c>
      <c r="AA198" s="70"/>
      <c r="AB198" s="57"/>
      <c r="AC198" s="57" t="s">
        <v>74</v>
      </c>
      <c r="AD198" s="57"/>
      <c r="AE198" s="57"/>
      <c r="AF198" s="71" t="n">
        <v>0</v>
      </c>
      <c r="AG198" s="75"/>
      <c r="AH198" s="72" t="n">
        <f aca="false">IF(SUMPRODUCT((A$14:A198=A198)*(B$14:B198=B198)*(C$14:C198=C198))&gt;1,0,1)</f>
        <v>1</v>
      </c>
      <c r="AI198" s="15" t="str">
        <f aca="false">IFERROR(VLOOKUP(D198,tipo,1,0),"NO")</f>
        <v>Interventoría</v>
      </c>
      <c r="AJ198" s="15" t="str">
        <f aca="false">IFERROR(VLOOKUP(E198,modal,1,0),"NO")</f>
        <v>Concurso de méritos</v>
      </c>
      <c r="AK198" s="73" t="str">
        <f aca="false">IFERROR(VLOOKUP(F198,Tipo!$C$12:$C$27,1,0),"NO")</f>
        <v>NO</v>
      </c>
      <c r="AL198" s="15" t="str">
        <f aca="false">IFERROR(VLOOKUP(H198,afectacion,1,0),"NO")</f>
        <v>Inversión</v>
      </c>
      <c r="AM198" s="15" t="n">
        <f aca="false">IFERROR(VLOOKUP(I198,programa,1,0),"NO")</f>
        <v>18</v>
      </c>
    </row>
    <row r="199" customFormat="false" ht="27" hidden="false" customHeight="true" outlineLevel="0" collapsed="false">
      <c r="A199" s="55" t="s">
        <v>771</v>
      </c>
      <c r="B199" s="56" t="n">
        <v>2019</v>
      </c>
      <c r="C199" s="57" t="s">
        <v>772</v>
      </c>
      <c r="D199" s="58" t="s">
        <v>387</v>
      </c>
      <c r="E199" s="57" t="s">
        <v>406</v>
      </c>
      <c r="F199" s="58" t="s">
        <v>407</v>
      </c>
      <c r="G199" s="57" t="s">
        <v>773</v>
      </c>
      <c r="H199" s="59" t="s">
        <v>70</v>
      </c>
      <c r="I199" s="60" t="n">
        <v>45</v>
      </c>
      <c r="J199" s="61" t="s">
        <v>71</v>
      </c>
      <c r="K199" s="61" t="s">
        <v>72</v>
      </c>
      <c r="L199" s="62" t="n">
        <v>1377</v>
      </c>
      <c r="M199" s="63" t="n">
        <v>8300890580</v>
      </c>
      <c r="N199" s="57" t="s">
        <v>774</v>
      </c>
      <c r="O199" s="64" t="n">
        <v>141009592</v>
      </c>
      <c r="P199" s="64"/>
      <c r="Q199" s="64" t="n">
        <v>0</v>
      </c>
      <c r="R199" s="65"/>
      <c r="S199" s="66"/>
      <c r="T199" s="67" t="n">
        <v>141009592</v>
      </c>
      <c r="U199" s="68" t="n">
        <v>0</v>
      </c>
      <c r="V199" s="69" t="n">
        <v>43775</v>
      </c>
      <c r="W199" s="69" t="n">
        <v>43781</v>
      </c>
      <c r="X199" s="69" t="n">
        <v>43962</v>
      </c>
      <c r="Y199" s="56" t="n">
        <v>180</v>
      </c>
      <c r="Z199" s="56"/>
      <c r="AA199" s="70"/>
      <c r="AB199" s="57"/>
      <c r="AC199" s="57" t="s">
        <v>74</v>
      </c>
      <c r="AD199" s="57"/>
      <c r="AE199" s="57"/>
      <c r="AF199" s="71" t="n">
        <v>0</v>
      </c>
      <c r="AG199" s="75"/>
      <c r="AH199" s="72" t="n">
        <f aca="false">IF(SUMPRODUCT((A$14:A199=A199)*(B$14:B199=B199)*(C$14:C199=C199))&gt;1,0,1)</f>
        <v>1</v>
      </c>
      <c r="AI199" s="15" t="str">
        <f aca="false">IFERROR(VLOOKUP(D199,tipo,1,0),"NO")</f>
        <v>Contratos de prestación de servicios</v>
      </c>
      <c r="AJ199" s="15" t="str">
        <f aca="false">IFERROR(VLOOKUP(E199,modal,1,0),"NO")</f>
        <v>Selección abreviada</v>
      </c>
      <c r="AK199" s="73" t="str">
        <f aca="false">IFERROR(VLOOKUP(F199,Tipo!$C$12:$C$27,1,0),"NO")</f>
        <v>Selección abreviada por menor cuantía </v>
      </c>
      <c r="AL199" s="15" t="str">
        <f aca="false">IFERROR(VLOOKUP(H199,afectacion,1,0),"NO")</f>
        <v>Inversión</v>
      </c>
      <c r="AM199" s="15" t="n">
        <f aca="false">IFERROR(VLOOKUP(I199,programa,1,0),"NO")</f>
        <v>45</v>
      </c>
    </row>
    <row r="200" customFormat="false" ht="27" hidden="false" customHeight="true" outlineLevel="0" collapsed="false">
      <c r="A200" s="55" t="s">
        <v>775</v>
      </c>
      <c r="B200" s="56" t="n">
        <v>2019</v>
      </c>
      <c r="C200" s="57" t="s">
        <v>776</v>
      </c>
      <c r="D200" s="58" t="s">
        <v>362</v>
      </c>
      <c r="E200" s="57" t="s">
        <v>380</v>
      </c>
      <c r="F200" s="58" t="s">
        <v>364</v>
      </c>
      <c r="G200" s="57" t="s">
        <v>777</v>
      </c>
      <c r="H200" s="59" t="s">
        <v>70</v>
      </c>
      <c r="I200" s="60" t="n">
        <v>18</v>
      </c>
      <c r="J200" s="61" t="s">
        <v>123</v>
      </c>
      <c r="K200" s="61" t="s">
        <v>124</v>
      </c>
      <c r="L200" s="62" t="n">
        <v>1364</v>
      </c>
      <c r="M200" s="63" t="s">
        <v>778</v>
      </c>
      <c r="N200" s="57" t="s">
        <v>779</v>
      </c>
      <c r="O200" s="64" t="n">
        <v>43684000</v>
      </c>
      <c r="P200" s="64"/>
      <c r="Q200" s="64" t="n">
        <v>0</v>
      </c>
      <c r="R200" s="65"/>
      <c r="S200" s="66"/>
      <c r="T200" s="67" t="n">
        <v>43684000</v>
      </c>
      <c r="U200" s="68" t="n">
        <v>0</v>
      </c>
      <c r="V200" s="69" t="n">
        <v>43774</v>
      </c>
      <c r="W200" s="69" t="n">
        <v>43776</v>
      </c>
      <c r="X200" s="69" t="n">
        <v>44018</v>
      </c>
      <c r="Y200" s="56" t="n">
        <v>240</v>
      </c>
      <c r="Z200" s="56"/>
      <c r="AA200" s="70"/>
      <c r="AB200" s="57"/>
      <c r="AC200" s="57" t="s">
        <v>74</v>
      </c>
      <c r="AD200" s="57"/>
      <c r="AE200" s="57"/>
      <c r="AF200" s="71" t="n">
        <v>0</v>
      </c>
      <c r="AG200" s="75"/>
      <c r="AH200" s="72" t="n">
        <f aca="false">IF(SUMPRODUCT((A$14:A200=A200)*(B$14:B200=B200)*(C$14:C200=C200))&gt;1,0,1)</f>
        <v>1</v>
      </c>
      <c r="AI200" s="15" t="str">
        <f aca="false">IFERROR(VLOOKUP(D200,tipo,1,0),"NO")</f>
        <v>Interventoría</v>
      </c>
      <c r="AJ200" s="15" t="str">
        <f aca="false">IFERROR(VLOOKUP(E200,modal,1,0),"NO")</f>
        <v>Concurso de méritos</v>
      </c>
      <c r="AK200" s="73" t="str">
        <f aca="false">IFERROR(VLOOKUP(F200,Tipo!$C$12:$C$27,1,0),"NO")</f>
        <v>NO</v>
      </c>
      <c r="AL200" s="15" t="str">
        <f aca="false">IFERROR(VLOOKUP(H200,afectacion,1,0),"NO")</f>
        <v>Inversión</v>
      </c>
      <c r="AM200" s="15" t="n">
        <f aca="false">IFERROR(VLOOKUP(I200,programa,1,0),"NO")</f>
        <v>18</v>
      </c>
    </row>
    <row r="201" customFormat="false" ht="27" hidden="false" customHeight="true" outlineLevel="0" collapsed="false">
      <c r="A201" s="55" t="s">
        <v>780</v>
      </c>
      <c r="B201" s="56" t="n">
        <v>2019</v>
      </c>
      <c r="C201" s="57" t="s">
        <v>781</v>
      </c>
      <c r="D201" s="58" t="s">
        <v>66</v>
      </c>
      <c r="E201" s="57" t="s">
        <v>67</v>
      </c>
      <c r="F201" s="58" t="s">
        <v>68</v>
      </c>
      <c r="G201" s="57" t="s">
        <v>782</v>
      </c>
      <c r="H201" s="59" t="s">
        <v>70</v>
      </c>
      <c r="I201" s="60" t="n">
        <v>18</v>
      </c>
      <c r="J201" s="61" t="s">
        <v>123</v>
      </c>
      <c r="K201" s="61" t="s">
        <v>124</v>
      </c>
      <c r="L201" s="62" t="n">
        <v>1364</v>
      </c>
      <c r="M201" s="63" t="n">
        <v>80746510</v>
      </c>
      <c r="N201" s="57" t="s">
        <v>783</v>
      </c>
      <c r="O201" s="64" t="n">
        <v>4704000</v>
      </c>
      <c r="P201" s="64"/>
      <c r="Q201" s="64" t="n">
        <v>0</v>
      </c>
      <c r="R201" s="65"/>
      <c r="S201" s="66"/>
      <c r="T201" s="67" t="n">
        <v>4704000</v>
      </c>
      <c r="U201" s="68" t="n">
        <v>313600</v>
      </c>
      <c r="V201" s="69" t="n">
        <v>43788</v>
      </c>
      <c r="W201" s="69" t="n">
        <v>43796</v>
      </c>
      <c r="X201" s="69" t="n">
        <v>43856</v>
      </c>
      <c r="Y201" s="56" t="n">
        <v>60</v>
      </c>
      <c r="Z201" s="56"/>
      <c r="AA201" s="70"/>
      <c r="AB201" s="57"/>
      <c r="AC201" s="57" t="s">
        <v>74</v>
      </c>
      <c r="AD201" s="57"/>
      <c r="AE201" s="57"/>
      <c r="AF201" s="71" t="n">
        <v>0.0666666666666667</v>
      </c>
      <c r="AG201" s="75"/>
      <c r="AH201" s="72" t="n">
        <f aca="false">IF(SUMPRODUCT((A$14:A201=A201)*(B$14:B201=B201)*(C$14:C201=C201))&gt;1,0,1)</f>
        <v>1</v>
      </c>
      <c r="AI201" s="15" t="str">
        <f aca="false">IFERROR(VLOOKUP(D201,tipo,1,0),"NO")</f>
        <v>Contratos de prestación de servicios profesionales y de apoyo a la gestión</v>
      </c>
      <c r="AJ201" s="15" t="str">
        <f aca="false">IFERROR(VLOOKUP(E201,modal,1,0),"NO")</f>
        <v>Contratación directa</v>
      </c>
      <c r="AK201" s="73" t="str">
        <f aca="false">IFERROR(VLOOKUP(F201,Tipo!$C$12:$C$27,1,0),"NO")</f>
        <v>Prestación de servicios profesionales y de apoyo a la gestión, o para la ejecución de trabajos artísticos que sólo puedan encomendarse a determinadas personas naturales;</v>
      </c>
      <c r="AL201" s="15" t="str">
        <f aca="false">IFERROR(VLOOKUP(H201,afectacion,1,0),"NO")</f>
        <v>Inversión</v>
      </c>
      <c r="AM201" s="15" t="n">
        <f aca="false">IFERROR(VLOOKUP(I201,programa,1,0),"NO")</f>
        <v>18</v>
      </c>
    </row>
    <row r="202" customFormat="false" ht="27" hidden="false" customHeight="true" outlineLevel="0" collapsed="false">
      <c r="A202" s="55" t="s">
        <v>784</v>
      </c>
      <c r="B202" s="56" t="n">
        <v>2019</v>
      </c>
      <c r="C202" s="57" t="s">
        <v>785</v>
      </c>
      <c r="D202" s="58" t="s">
        <v>66</v>
      </c>
      <c r="E202" s="57" t="s">
        <v>67</v>
      </c>
      <c r="F202" s="58" t="s">
        <v>68</v>
      </c>
      <c r="G202" s="57" t="s">
        <v>786</v>
      </c>
      <c r="H202" s="59" t="s">
        <v>70</v>
      </c>
      <c r="I202" s="60" t="n">
        <v>18</v>
      </c>
      <c r="J202" s="61" t="s">
        <v>123</v>
      </c>
      <c r="K202" s="61" t="s">
        <v>124</v>
      </c>
      <c r="L202" s="62" t="n">
        <v>1364</v>
      </c>
      <c r="M202" s="63" t="n">
        <v>1023017436</v>
      </c>
      <c r="N202" s="57" t="s">
        <v>787</v>
      </c>
      <c r="O202" s="64" t="n">
        <v>4704000</v>
      </c>
      <c r="P202" s="64"/>
      <c r="Q202" s="64" t="n">
        <v>0</v>
      </c>
      <c r="R202" s="65"/>
      <c r="S202" s="66"/>
      <c r="T202" s="67" t="n">
        <v>4704000</v>
      </c>
      <c r="U202" s="68" t="n">
        <v>862400</v>
      </c>
      <c r="V202" s="69" t="n">
        <v>43782</v>
      </c>
      <c r="W202" s="69" t="n">
        <v>43789</v>
      </c>
      <c r="X202" s="69" t="n">
        <v>43849</v>
      </c>
      <c r="Y202" s="56" t="n">
        <v>60</v>
      </c>
      <c r="Z202" s="56"/>
      <c r="AA202" s="70"/>
      <c r="AB202" s="57"/>
      <c r="AC202" s="57" t="s">
        <v>74</v>
      </c>
      <c r="AD202" s="57"/>
      <c r="AE202" s="57"/>
      <c r="AF202" s="71" t="n">
        <v>0.183333333333333</v>
      </c>
      <c r="AG202" s="75"/>
      <c r="AH202" s="72" t="n">
        <f aca="false">IF(SUMPRODUCT((A$14:A202=A202)*(B$14:B202=B202)*(C$14:C202=C202))&gt;1,0,1)</f>
        <v>1</v>
      </c>
      <c r="AI202" s="15" t="str">
        <f aca="false">IFERROR(VLOOKUP(D202,tipo,1,0),"NO")</f>
        <v>Contratos de prestación de servicios profesionales y de apoyo a la gestión</v>
      </c>
      <c r="AJ202" s="15" t="str">
        <f aca="false">IFERROR(VLOOKUP(E202,modal,1,0),"NO")</f>
        <v>Contratación directa</v>
      </c>
      <c r="AK202" s="73" t="str">
        <f aca="false">IFERROR(VLOOKUP(F202,Tipo!$C$12:$C$27,1,0),"NO")</f>
        <v>Prestación de servicios profesionales y de apoyo a la gestión, o para la ejecución de trabajos artísticos que sólo puedan encomendarse a determinadas personas naturales;</v>
      </c>
      <c r="AL202" s="15" t="str">
        <f aca="false">IFERROR(VLOOKUP(H202,afectacion,1,0),"NO")</f>
        <v>Inversión</v>
      </c>
      <c r="AM202" s="15" t="n">
        <f aca="false">IFERROR(VLOOKUP(I202,programa,1,0),"NO")</f>
        <v>18</v>
      </c>
    </row>
    <row r="203" customFormat="false" ht="27" hidden="false" customHeight="true" outlineLevel="0" collapsed="false">
      <c r="A203" s="55" t="s">
        <v>788</v>
      </c>
      <c r="B203" s="56" t="n">
        <v>2019</v>
      </c>
      <c r="C203" s="57" t="s">
        <v>789</v>
      </c>
      <c r="D203" s="58" t="s">
        <v>66</v>
      </c>
      <c r="E203" s="57" t="s">
        <v>67</v>
      </c>
      <c r="F203" s="58" t="s">
        <v>68</v>
      </c>
      <c r="G203" s="57" t="s">
        <v>786</v>
      </c>
      <c r="H203" s="59" t="s">
        <v>70</v>
      </c>
      <c r="I203" s="60" t="n">
        <v>18</v>
      </c>
      <c r="J203" s="61" t="s">
        <v>123</v>
      </c>
      <c r="K203" s="61" t="s">
        <v>124</v>
      </c>
      <c r="L203" s="62" t="n">
        <v>1364</v>
      </c>
      <c r="M203" s="63" t="n">
        <v>79519630</v>
      </c>
      <c r="N203" s="57" t="s">
        <v>790</v>
      </c>
      <c r="O203" s="64" t="n">
        <v>4704000</v>
      </c>
      <c r="P203" s="64"/>
      <c r="Q203" s="64" t="n">
        <v>0</v>
      </c>
      <c r="R203" s="65"/>
      <c r="S203" s="66"/>
      <c r="T203" s="67" t="n">
        <v>4704000</v>
      </c>
      <c r="U203" s="68" t="n">
        <v>862400</v>
      </c>
      <c r="V203" s="69" t="n">
        <v>43784</v>
      </c>
      <c r="W203" s="69" t="n">
        <v>43789</v>
      </c>
      <c r="X203" s="69" t="n">
        <v>43849</v>
      </c>
      <c r="Y203" s="56" t="n">
        <v>60</v>
      </c>
      <c r="Z203" s="56"/>
      <c r="AA203" s="70"/>
      <c r="AB203" s="57"/>
      <c r="AC203" s="57" t="s">
        <v>74</v>
      </c>
      <c r="AD203" s="57"/>
      <c r="AE203" s="57"/>
      <c r="AF203" s="71" t="n">
        <v>0.183333333333333</v>
      </c>
      <c r="AG203" s="75"/>
      <c r="AH203" s="72" t="n">
        <f aca="false">IF(SUMPRODUCT((A$14:A203=A203)*(B$14:B203=B203)*(C$14:C203=C203))&gt;1,0,1)</f>
        <v>1</v>
      </c>
      <c r="AI203" s="15" t="str">
        <f aca="false">IFERROR(VLOOKUP(D203,tipo,1,0),"NO")</f>
        <v>Contratos de prestación de servicios profesionales y de apoyo a la gestión</v>
      </c>
      <c r="AJ203" s="15" t="str">
        <f aca="false">IFERROR(VLOOKUP(E203,modal,1,0),"NO")</f>
        <v>Contratación directa</v>
      </c>
      <c r="AK203" s="73" t="str">
        <f aca="false">IFERROR(VLOOKUP(F203,Tipo!$C$12:$C$27,1,0),"NO")</f>
        <v>Prestación de servicios profesionales y de apoyo a la gestión, o para la ejecución de trabajos artísticos que sólo puedan encomendarse a determinadas personas naturales;</v>
      </c>
      <c r="AL203" s="15" t="str">
        <f aca="false">IFERROR(VLOOKUP(H203,afectacion,1,0),"NO")</f>
        <v>Inversión</v>
      </c>
      <c r="AM203" s="15" t="n">
        <f aca="false">IFERROR(VLOOKUP(I203,programa,1,0),"NO")</f>
        <v>18</v>
      </c>
    </row>
    <row r="204" customFormat="false" ht="27" hidden="false" customHeight="true" outlineLevel="0" collapsed="false">
      <c r="A204" s="55" t="s">
        <v>791</v>
      </c>
      <c r="B204" s="56" t="n">
        <v>2019</v>
      </c>
      <c r="C204" s="57" t="s">
        <v>792</v>
      </c>
      <c r="D204" s="58" t="s">
        <v>66</v>
      </c>
      <c r="E204" s="57" t="s">
        <v>67</v>
      </c>
      <c r="F204" s="58" t="s">
        <v>68</v>
      </c>
      <c r="G204" s="57" t="s">
        <v>793</v>
      </c>
      <c r="H204" s="59" t="s">
        <v>70</v>
      </c>
      <c r="I204" s="60" t="n">
        <v>45</v>
      </c>
      <c r="J204" s="61" t="s">
        <v>71</v>
      </c>
      <c r="K204" s="61" t="s">
        <v>72</v>
      </c>
      <c r="L204" s="62" t="n">
        <v>1375</v>
      </c>
      <c r="M204" s="63" t="n">
        <v>78114406</v>
      </c>
      <c r="N204" s="57" t="s">
        <v>794</v>
      </c>
      <c r="O204" s="64" t="n">
        <v>9870000</v>
      </c>
      <c r="P204" s="64"/>
      <c r="Q204" s="64" t="n">
        <v>0</v>
      </c>
      <c r="R204" s="65"/>
      <c r="S204" s="66"/>
      <c r="T204" s="67" t="n">
        <v>9870000</v>
      </c>
      <c r="U204" s="68" t="n">
        <v>2138500</v>
      </c>
      <c r="V204" s="69" t="n">
        <v>43782</v>
      </c>
      <c r="W204" s="69" t="n">
        <v>43787</v>
      </c>
      <c r="X204" s="69" t="n">
        <v>43847</v>
      </c>
      <c r="Y204" s="56" t="n">
        <v>60</v>
      </c>
      <c r="Z204" s="56"/>
      <c r="AA204" s="70"/>
      <c r="AB204" s="57"/>
      <c r="AC204" s="57" t="s">
        <v>74</v>
      </c>
      <c r="AD204" s="57"/>
      <c r="AE204" s="57"/>
      <c r="AF204" s="71" t="n">
        <v>0.216666666666667</v>
      </c>
      <c r="AG204" s="75"/>
      <c r="AH204" s="72" t="n">
        <f aca="false">IF(SUMPRODUCT((A$14:A204=A204)*(B$14:B204=B204)*(C$14:C204=C204))&gt;1,0,1)</f>
        <v>1</v>
      </c>
      <c r="AI204" s="15" t="str">
        <f aca="false">IFERROR(VLOOKUP(D204,tipo,1,0),"NO")</f>
        <v>Contratos de prestación de servicios profesionales y de apoyo a la gestión</v>
      </c>
      <c r="AJ204" s="15" t="str">
        <f aca="false">IFERROR(VLOOKUP(E204,modal,1,0),"NO")</f>
        <v>Contratación directa</v>
      </c>
      <c r="AK204" s="73" t="str">
        <f aca="false">IFERROR(VLOOKUP(F204,Tipo!$C$12:$C$27,1,0),"NO")</f>
        <v>Prestación de servicios profesionales y de apoyo a la gestión, o para la ejecución de trabajos artísticos que sólo puedan encomendarse a determinadas personas naturales;</v>
      </c>
      <c r="AL204" s="15" t="str">
        <f aca="false">IFERROR(VLOOKUP(H204,afectacion,1,0),"NO")</f>
        <v>Inversión</v>
      </c>
      <c r="AM204" s="15" t="n">
        <f aca="false">IFERROR(VLOOKUP(I204,programa,1,0),"NO")</f>
        <v>45</v>
      </c>
    </row>
    <row r="205" customFormat="false" ht="27" hidden="false" customHeight="true" outlineLevel="0" collapsed="false">
      <c r="A205" s="55" t="s">
        <v>795</v>
      </c>
      <c r="B205" s="56" t="n">
        <v>2019</v>
      </c>
      <c r="C205" s="57" t="s">
        <v>796</v>
      </c>
      <c r="D205" s="58" t="s">
        <v>466</v>
      </c>
      <c r="E205" s="57" t="s">
        <v>406</v>
      </c>
      <c r="F205" s="58" t="s">
        <v>407</v>
      </c>
      <c r="G205" s="57" t="s">
        <v>797</v>
      </c>
      <c r="H205" s="59" t="s">
        <v>70</v>
      </c>
      <c r="I205" s="60" t="n">
        <v>17</v>
      </c>
      <c r="J205" s="61" t="s">
        <v>742</v>
      </c>
      <c r="K205" s="61" t="s">
        <v>124</v>
      </c>
      <c r="L205" s="62" t="n">
        <v>1358</v>
      </c>
      <c r="M205" s="74" t="n">
        <v>9013419804</v>
      </c>
      <c r="N205" s="57" t="s">
        <v>798</v>
      </c>
      <c r="O205" s="64" t="n">
        <v>188214682</v>
      </c>
      <c r="P205" s="64"/>
      <c r="Q205" s="64" t="n">
        <v>0</v>
      </c>
      <c r="R205" s="65"/>
      <c r="S205" s="66"/>
      <c r="T205" s="67" t="n">
        <v>188214682</v>
      </c>
      <c r="U205" s="68" t="n">
        <v>0</v>
      </c>
      <c r="V205" s="69" t="n">
        <v>43787</v>
      </c>
      <c r="W205" s="69" t="n">
        <v>43797</v>
      </c>
      <c r="X205" s="69" t="n">
        <v>43948</v>
      </c>
      <c r="Y205" s="56" t="n">
        <v>150</v>
      </c>
      <c r="Z205" s="56"/>
      <c r="AA205" s="70"/>
      <c r="AB205" s="57"/>
      <c r="AC205" s="57" t="s">
        <v>74</v>
      </c>
      <c r="AD205" s="57"/>
      <c r="AE205" s="57"/>
      <c r="AF205" s="71" t="n">
        <v>0</v>
      </c>
      <c r="AG205" s="75"/>
      <c r="AH205" s="72" t="n">
        <f aca="false">IF(SUMPRODUCT((A$14:A205=A205)*(B$14:B205=B205)*(C$14:C205=C205))&gt;1,0,1)</f>
        <v>1</v>
      </c>
      <c r="AI205" s="15" t="str">
        <f aca="false">IFERROR(VLOOKUP(D205,tipo,1,0),"NO")</f>
        <v>Obra pública</v>
      </c>
      <c r="AJ205" s="15" t="str">
        <f aca="false">IFERROR(VLOOKUP(E205,modal,1,0),"NO")</f>
        <v>Selección abreviada</v>
      </c>
      <c r="AK205" s="73" t="str">
        <f aca="false">IFERROR(VLOOKUP(F205,Tipo!$C$12:$C$27,1,0),"NO")</f>
        <v>Selección abreviada por menor cuantía </v>
      </c>
      <c r="AL205" s="15" t="str">
        <f aca="false">IFERROR(VLOOKUP(H205,afectacion,1,0),"NO")</f>
        <v>Inversión</v>
      </c>
      <c r="AM205" s="15" t="n">
        <f aca="false">IFERROR(VLOOKUP(I205,programa,1,0),"NO")</f>
        <v>17</v>
      </c>
    </row>
    <row r="206" customFormat="false" ht="27" hidden="false" customHeight="true" outlineLevel="0" collapsed="false">
      <c r="A206" s="55" t="s">
        <v>799</v>
      </c>
      <c r="B206" s="56" t="n">
        <v>2019</v>
      </c>
      <c r="C206" s="57" t="s">
        <v>800</v>
      </c>
      <c r="D206" s="58" t="s">
        <v>387</v>
      </c>
      <c r="E206" s="57" t="s">
        <v>406</v>
      </c>
      <c r="F206" s="58" t="s">
        <v>407</v>
      </c>
      <c r="G206" s="57" t="s">
        <v>801</v>
      </c>
      <c r="H206" s="59" t="s">
        <v>70</v>
      </c>
      <c r="I206" s="60" t="n">
        <v>11</v>
      </c>
      <c r="J206" s="61" t="s">
        <v>105</v>
      </c>
      <c r="K206" s="61" t="s">
        <v>106</v>
      </c>
      <c r="L206" s="62" t="n">
        <v>1353</v>
      </c>
      <c r="M206" s="74" t="s">
        <v>802</v>
      </c>
      <c r="N206" s="57" t="s">
        <v>803</v>
      </c>
      <c r="O206" s="64" t="n">
        <v>218858450</v>
      </c>
      <c r="P206" s="64"/>
      <c r="Q206" s="64" t="n">
        <v>0</v>
      </c>
      <c r="R206" s="65"/>
      <c r="S206" s="66"/>
      <c r="T206" s="67" t="n">
        <v>218858450</v>
      </c>
      <c r="U206" s="68" t="n">
        <v>0</v>
      </c>
      <c r="V206" s="69" t="n">
        <v>43791</v>
      </c>
      <c r="W206" s="69" t="n">
        <v>43795</v>
      </c>
      <c r="X206" s="69" t="n">
        <v>43824</v>
      </c>
      <c r="Y206" s="56" t="n">
        <v>30</v>
      </c>
      <c r="Z206" s="56"/>
      <c r="AA206" s="70"/>
      <c r="AB206" s="57"/>
      <c r="AC206" s="57"/>
      <c r="AD206" s="57" t="s">
        <v>74</v>
      </c>
      <c r="AE206" s="57"/>
      <c r="AF206" s="71" t="n">
        <v>0</v>
      </c>
      <c r="AG206" s="75"/>
      <c r="AH206" s="72" t="n">
        <f aca="false">IF(SUMPRODUCT((A$14:A206=A206)*(B$14:B206=B206)*(C$14:C206=C206))&gt;1,0,1)</f>
        <v>1</v>
      </c>
      <c r="AI206" s="15" t="str">
        <f aca="false">IFERROR(VLOOKUP(D206,tipo,1,0),"NO")</f>
        <v>Contratos de prestación de servicios</v>
      </c>
      <c r="AJ206" s="15" t="str">
        <f aca="false">IFERROR(VLOOKUP(E206,modal,1,0),"NO")</f>
        <v>Selección abreviada</v>
      </c>
      <c r="AK206" s="73" t="str">
        <f aca="false">IFERROR(VLOOKUP(F206,Tipo!$C$12:$C$27,1,0),"NO")</f>
        <v>Selección abreviada por menor cuantía </v>
      </c>
      <c r="AL206" s="15" t="str">
        <f aca="false">IFERROR(VLOOKUP(H206,afectacion,1,0),"NO")</f>
        <v>Inversión</v>
      </c>
      <c r="AM206" s="15" t="n">
        <f aca="false">IFERROR(VLOOKUP(I206,programa,1,0),"NO")</f>
        <v>11</v>
      </c>
    </row>
    <row r="207" customFormat="false" ht="27" hidden="false" customHeight="true" outlineLevel="0" collapsed="false">
      <c r="A207" s="55" t="n">
        <v>173</v>
      </c>
      <c r="B207" s="56" t="n">
        <v>2018</v>
      </c>
      <c r="C207" s="57" t="s">
        <v>804</v>
      </c>
      <c r="D207" s="58" t="s">
        <v>466</v>
      </c>
      <c r="E207" s="57" t="s">
        <v>436</v>
      </c>
      <c r="F207" s="58" t="s">
        <v>364</v>
      </c>
      <c r="G207" s="57" t="s">
        <v>805</v>
      </c>
      <c r="H207" s="59" t="s">
        <v>70</v>
      </c>
      <c r="I207" s="60" t="n">
        <v>3</v>
      </c>
      <c r="J207" s="61" t="s">
        <v>118</v>
      </c>
      <c r="K207" s="61" t="s">
        <v>106</v>
      </c>
      <c r="L207" s="62" t="n">
        <v>1340</v>
      </c>
      <c r="M207" s="80" t="s">
        <v>806</v>
      </c>
      <c r="N207" s="57" t="s">
        <v>807</v>
      </c>
      <c r="O207" s="64"/>
      <c r="P207" s="64"/>
      <c r="Q207" s="64" t="n">
        <v>0</v>
      </c>
      <c r="R207" s="65" t="n">
        <v>1</v>
      </c>
      <c r="S207" s="66" t="n">
        <v>453116954</v>
      </c>
      <c r="T207" s="67" t="n">
        <v>453116954</v>
      </c>
      <c r="U207" s="68" t="n">
        <v>0</v>
      </c>
      <c r="V207" s="69" t="n">
        <v>43452</v>
      </c>
      <c r="W207" s="69" t="n">
        <v>43543</v>
      </c>
      <c r="X207" s="69" t="n">
        <v>43807</v>
      </c>
      <c r="Y207" s="56" t="n">
        <v>210</v>
      </c>
      <c r="Z207" s="56" t="n">
        <v>180</v>
      </c>
      <c r="AA207" s="70"/>
      <c r="AB207" s="57"/>
      <c r="AC207" s="57"/>
      <c r="AD207" s="57" t="s">
        <v>74</v>
      </c>
      <c r="AE207" s="57"/>
      <c r="AF207" s="71" t="n">
        <v>0</v>
      </c>
      <c r="AG207" s="75"/>
      <c r="AH207" s="72" t="n">
        <f aca="false">IF(SUMPRODUCT((A$14:A207=A207)*(B$14:B207=B207)*(C$14:C207=C207))&gt;1,0,1)</f>
        <v>1</v>
      </c>
      <c r="AI207" s="15" t="str">
        <f aca="false">IFERROR(VLOOKUP(D207,tipo,1,0),"NO")</f>
        <v>Obra pública</v>
      </c>
      <c r="AJ207" s="15" t="str">
        <f aca="false">IFERROR(VLOOKUP(E207,modal,1,0),"NO")</f>
        <v>Licitación pública</v>
      </c>
      <c r="AK207" s="73" t="str">
        <f aca="false">IFERROR(VLOOKUP(F207,Tipo!$C$12:$C$27,1,0),"NO")</f>
        <v>NO</v>
      </c>
      <c r="AL207" s="15" t="str">
        <f aca="false">IFERROR(VLOOKUP(H207,afectacion,1,0),"NO")</f>
        <v>Inversión</v>
      </c>
      <c r="AM207" s="15" t="n">
        <f aca="false">IFERROR(VLOOKUP(I207,programa,1,0),"NO")</f>
        <v>3</v>
      </c>
    </row>
    <row r="208" customFormat="false" ht="27" hidden="false" customHeight="true" outlineLevel="0" collapsed="false">
      <c r="A208" s="55" t="s">
        <v>808</v>
      </c>
      <c r="B208" s="56" t="n">
        <v>2019</v>
      </c>
      <c r="C208" s="57" t="s">
        <v>809</v>
      </c>
      <c r="D208" s="58" t="s">
        <v>499</v>
      </c>
      <c r="E208" s="57" t="s">
        <v>67</v>
      </c>
      <c r="F208" s="58" t="s">
        <v>499</v>
      </c>
      <c r="G208" s="57" t="s">
        <v>810</v>
      </c>
      <c r="H208" s="59" t="s">
        <v>70</v>
      </c>
      <c r="I208" s="60" t="n">
        <v>36</v>
      </c>
      <c r="J208" s="61" t="s">
        <v>197</v>
      </c>
      <c r="K208" s="61" t="s">
        <v>198</v>
      </c>
      <c r="L208" s="62" t="n">
        <v>1368</v>
      </c>
      <c r="M208" s="74" t="s">
        <v>811</v>
      </c>
      <c r="N208" s="57" t="s">
        <v>682</v>
      </c>
      <c r="O208" s="64" t="n">
        <v>829327612</v>
      </c>
      <c r="P208" s="64"/>
      <c r="Q208" s="64" t="n">
        <v>0</v>
      </c>
      <c r="R208" s="65"/>
      <c r="S208" s="66"/>
      <c r="T208" s="67" t="n">
        <v>829327612</v>
      </c>
      <c r="U208" s="68" t="n">
        <v>0</v>
      </c>
      <c r="V208" s="69" t="n">
        <v>43804</v>
      </c>
      <c r="W208" s="69" t="n">
        <v>43810</v>
      </c>
      <c r="X208" s="69" t="n">
        <v>44175</v>
      </c>
      <c r="Y208" s="56" t="n">
        <v>360</v>
      </c>
      <c r="Z208" s="56"/>
      <c r="AA208" s="70"/>
      <c r="AB208" s="57"/>
      <c r="AC208" s="57" t="s">
        <v>74</v>
      </c>
      <c r="AD208" s="57"/>
      <c r="AE208" s="57"/>
      <c r="AF208" s="71" t="n">
        <v>0</v>
      </c>
      <c r="AG208" s="75"/>
      <c r="AH208" s="72" t="n">
        <f aca="false">IF(SUMPRODUCT((A$14:A208=A208)*(B$14:B208=B208)*(C$14:C208=C208))&gt;1,0,1)</f>
        <v>1</v>
      </c>
      <c r="AI208" s="15" t="str">
        <f aca="false">IFERROR(VLOOKUP(D208,tipo,1,0),"NO")</f>
        <v>Contratos interadministrativos</v>
      </c>
      <c r="AJ208" s="15" t="str">
        <f aca="false">IFERROR(VLOOKUP(E208,modal,1,0),"NO")</f>
        <v>Contratación directa</v>
      </c>
      <c r="AK208" s="73" t="str">
        <f aca="false">IFERROR(VLOOKUP(F208,Tipo!$C$12:$C$27,1,0),"NO")</f>
        <v>Contratos interadministrativos</v>
      </c>
      <c r="AL208" s="15" t="str">
        <f aca="false">IFERROR(VLOOKUP(H208,afectacion,1,0),"NO")</f>
        <v>Inversión</v>
      </c>
      <c r="AM208" s="15" t="n">
        <f aca="false">IFERROR(VLOOKUP(I208,programa,1,0),"NO")</f>
        <v>36</v>
      </c>
    </row>
    <row r="209" customFormat="false" ht="27" hidden="false" customHeight="true" outlineLevel="0" collapsed="false">
      <c r="A209" s="55" t="s">
        <v>812</v>
      </c>
      <c r="B209" s="56" t="n">
        <v>2019</v>
      </c>
      <c r="C209" s="57" t="s">
        <v>813</v>
      </c>
      <c r="D209" s="58" t="s">
        <v>387</v>
      </c>
      <c r="E209" s="57" t="s">
        <v>406</v>
      </c>
      <c r="F209" s="58" t="s">
        <v>407</v>
      </c>
      <c r="G209" s="57" t="s">
        <v>814</v>
      </c>
      <c r="H209" s="59" t="s">
        <v>70</v>
      </c>
      <c r="I209" s="60" t="n">
        <v>11</v>
      </c>
      <c r="J209" s="61" t="s">
        <v>105</v>
      </c>
      <c r="K209" s="61" t="s">
        <v>106</v>
      </c>
      <c r="L209" s="62" t="n">
        <v>1353</v>
      </c>
      <c r="M209" s="74" t="s">
        <v>590</v>
      </c>
      <c r="N209" s="57" t="s">
        <v>591</v>
      </c>
      <c r="O209" s="64" t="n">
        <v>212718500</v>
      </c>
      <c r="P209" s="64"/>
      <c r="Q209" s="64" t="n">
        <v>0</v>
      </c>
      <c r="R209" s="65"/>
      <c r="S209" s="66"/>
      <c r="T209" s="67" t="n">
        <v>212718500</v>
      </c>
      <c r="U209" s="68" t="n">
        <v>0</v>
      </c>
      <c r="V209" s="69" t="n">
        <v>43817</v>
      </c>
      <c r="W209" s="81"/>
      <c r="X209" s="81"/>
      <c r="Y209" s="56" t="n">
        <v>240</v>
      </c>
      <c r="Z209" s="56"/>
      <c r="AA209" s="70"/>
      <c r="AB209" s="57" t="s">
        <v>74</v>
      </c>
      <c r="AC209" s="57"/>
      <c r="AD209" s="57"/>
      <c r="AE209" s="57"/>
      <c r="AF209" s="71" t="n">
        <v>0</v>
      </c>
      <c r="AG209" s="75"/>
      <c r="AH209" s="72" t="n">
        <f aca="false">IF(SUMPRODUCT((A$14:A209=A209)*(B$14:B209=B209)*(C$14:C209=C209))&gt;1,0,1)</f>
        <v>1</v>
      </c>
      <c r="AI209" s="15" t="str">
        <f aca="false">IFERROR(VLOOKUP(D209,tipo,1,0),"NO")</f>
        <v>Contratos de prestación de servicios</v>
      </c>
      <c r="AJ209" s="15" t="str">
        <f aca="false">IFERROR(VLOOKUP(E209,modal,1,0),"NO")</f>
        <v>Selección abreviada</v>
      </c>
      <c r="AK209" s="73" t="str">
        <f aca="false">IFERROR(VLOOKUP(F209,Tipo!$C$12:$C$27,1,0),"NO")</f>
        <v>Selección abreviada por menor cuantía </v>
      </c>
      <c r="AL209" s="15" t="str">
        <f aca="false">IFERROR(VLOOKUP(H209,afectacion,1,0),"NO")</f>
        <v>Inversión</v>
      </c>
      <c r="AM209" s="15" t="n">
        <f aca="false">IFERROR(VLOOKUP(I209,programa,1,0),"NO")</f>
        <v>11</v>
      </c>
    </row>
    <row r="210" customFormat="false" ht="27" hidden="false" customHeight="true" outlineLevel="0" collapsed="false">
      <c r="A210" s="55" t="n">
        <v>176</v>
      </c>
      <c r="B210" s="56" t="n">
        <v>2018</v>
      </c>
      <c r="C210" s="57" t="s">
        <v>815</v>
      </c>
      <c r="D210" s="58" t="s">
        <v>387</v>
      </c>
      <c r="E210" s="57" t="s">
        <v>363</v>
      </c>
      <c r="F210" s="58" t="s">
        <v>364</v>
      </c>
      <c r="G210" s="57" t="s">
        <v>816</v>
      </c>
      <c r="H210" s="59" t="s">
        <v>70</v>
      </c>
      <c r="I210" s="60" t="n">
        <v>45</v>
      </c>
      <c r="J210" s="61" t="s">
        <v>71</v>
      </c>
      <c r="K210" s="61" t="s">
        <v>72</v>
      </c>
      <c r="L210" s="62" t="n">
        <v>1375</v>
      </c>
      <c r="M210" s="74" t="s">
        <v>817</v>
      </c>
      <c r="N210" s="57" t="s">
        <v>442</v>
      </c>
      <c r="O210" s="64"/>
      <c r="P210" s="64"/>
      <c r="Q210" s="64" t="n">
        <v>0</v>
      </c>
      <c r="R210" s="65" t="n">
        <v>1</v>
      </c>
      <c r="S210" s="66" t="n">
        <v>2601150</v>
      </c>
      <c r="T210" s="67" t="n">
        <v>2601150</v>
      </c>
      <c r="U210" s="68" t="n">
        <v>0</v>
      </c>
      <c r="V210" s="82" t="n">
        <v>43460</v>
      </c>
      <c r="W210" s="69" t="n">
        <v>43480</v>
      </c>
      <c r="X210" s="69" t="n">
        <v>43904</v>
      </c>
      <c r="Y210" s="56" t="n">
        <v>360</v>
      </c>
      <c r="Z210" s="56" t="n">
        <v>60</v>
      </c>
      <c r="AA210" s="70"/>
      <c r="AB210" s="57"/>
      <c r="AC210" s="57" t="s">
        <v>74</v>
      </c>
      <c r="AD210" s="57"/>
      <c r="AE210" s="57"/>
      <c r="AF210" s="71" t="n">
        <v>0</v>
      </c>
      <c r="AG210" s="75"/>
      <c r="AH210" s="72" t="n">
        <f aca="false">IF(SUMPRODUCT((A$14:A210=A210)*(B$14:B210=B210)*(C$14:C210=C210))&gt;1,0,1)</f>
        <v>1</v>
      </c>
      <c r="AI210" s="15" t="str">
        <f aca="false">IFERROR(VLOOKUP(D210,tipo,1,0),"NO")</f>
        <v>Contratos de prestación de servicios</v>
      </c>
      <c r="AJ210" s="15" t="str">
        <f aca="false">IFERROR(VLOOKUP(E210,modal,1,0),"NO")</f>
        <v>Contratación mínima cuantia</v>
      </c>
      <c r="AK210" s="73" t="str">
        <f aca="false">IFERROR(VLOOKUP(F210,Tipo!$C$12:$C$27,1,0),"NO")</f>
        <v>NO</v>
      </c>
      <c r="AL210" s="15" t="str">
        <f aca="false">IFERROR(VLOOKUP(H210,afectacion,1,0),"NO")</f>
        <v>Inversión</v>
      </c>
      <c r="AM210" s="15" t="n">
        <f aca="false">IFERROR(VLOOKUP(I210,programa,1,0),"NO")</f>
        <v>45</v>
      </c>
    </row>
    <row r="211" customFormat="false" ht="27" hidden="false" customHeight="true" outlineLevel="0" collapsed="false">
      <c r="A211" s="55" t="s">
        <v>818</v>
      </c>
      <c r="B211" s="56" t="n">
        <v>2019</v>
      </c>
      <c r="C211" s="57" t="s">
        <v>819</v>
      </c>
      <c r="D211" s="58" t="s">
        <v>466</v>
      </c>
      <c r="E211" s="57" t="s">
        <v>436</v>
      </c>
      <c r="F211" s="58" t="s">
        <v>364</v>
      </c>
      <c r="G211" s="57" t="s">
        <v>820</v>
      </c>
      <c r="H211" s="59" t="s">
        <v>70</v>
      </c>
      <c r="I211" s="60" t="n">
        <v>45</v>
      </c>
      <c r="J211" s="61" t="s">
        <v>71</v>
      </c>
      <c r="K211" s="61" t="s">
        <v>72</v>
      </c>
      <c r="L211" s="62" t="n">
        <v>1377</v>
      </c>
      <c r="M211" s="74" t="s">
        <v>817</v>
      </c>
      <c r="N211" s="57" t="s">
        <v>821</v>
      </c>
      <c r="O211" s="64" t="n">
        <v>1599967634</v>
      </c>
      <c r="P211" s="64"/>
      <c r="Q211" s="64" t="n">
        <v>0</v>
      </c>
      <c r="R211" s="65"/>
      <c r="S211" s="66"/>
      <c r="T211" s="67" t="n">
        <v>1599967634</v>
      </c>
      <c r="U211" s="68" t="n">
        <v>0</v>
      </c>
      <c r="V211" s="69" t="n">
        <v>43823</v>
      </c>
      <c r="W211" s="69"/>
      <c r="X211" s="69"/>
      <c r="Y211" s="56" t="n">
        <v>210</v>
      </c>
      <c r="Z211" s="56"/>
      <c r="AA211" s="70"/>
      <c r="AB211" s="57" t="s">
        <v>74</v>
      </c>
      <c r="AC211" s="57"/>
      <c r="AD211" s="57"/>
      <c r="AE211" s="57"/>
      <c r="AF211" s="71" t="n">
        <v>0</v>
      </c>
      <c r="AG211" s="75"/>
      <c r="AH211" s="72" t="n">
        <f aca="false">IF(SUMPRODUCT((A$14:A211=A211)*(B$14:B211=B211)*(C$14:C211=C211))&gt;1,0,1)</f>
        <v>1</v>
      </c>
      <c r="AI211" s="15" t="str">
        <f aca="false">IFERROR(VLOOKUP(D211,tipo,1,0),"NO")</f>
        <v>Obra pública</v>
      </c>
      <c r="AJ211" s="15" t="str">
        <f aca="false">IFERROR(VLOOKUP(E211,modal,1,0),"NO")</f>
        <v>Licitación pública</v>
      </c>
      <c r="AK211" s="73" t="str">
        <f aca="false">IFERROR(VLOOKUP(F211,Tipo!$C$12:$C$27,1,0),"NO")</f>
        <v>NO</v>
      </c>
      <c r="AL211" s="15" t="str">
        <f aca="false">IFERROR(VLOOKUP(H211,afectacion,1,0),"NO")</f>
        <v>Inversión</v>
      </c>
      <c r="AM211" s="15" t="n">
        <f aca="false">IFERROR(VLOOKUP(I211,programa,1,0),"NO")</f>
        <v>45</v>
      </c>
    </row>
    <row r="212" customFormat="false" ht="27" hidden="false" customHeight="true" outlineLevel="0" collapsed="false">
      <c r="A212" s="55" t="s">
        <v>822</v>
      </c>
      <c r="B212" s="56" t="n">
        <v>2019</v>
      </c>
      <c r="C212" s="57" t="s">
        <v>823</v>
      </c>
      <c r="D212" s="58" t="s">
        <v>466</v>
      </c>
      <c r="E212" s="57" t="s">
        <v>436</v>
      </c>
      <c r="F212" s="58" t="s">
        <v>364</v>
      </c>
      <c r="G212" s="57" t="s">
        <v>824</v>
      </c>
      <c r="H212" s="59" t="s">
        <v>70</v>
      </c>
      <c r="I212" s="60" t="n">
        <v>41</v>
      </c>
      <c r="J212" s="61" t="s">
        <v>133</v>
      </c>
      <c r="K212" s="61" t="s">
        <v>134</v>
      </c>
      <c r="L212" s="62" t="n">
        <v>1356</v>
      </c>
      <c r="M212" s="74" t="s">
        <v>825</v>
      </c>
      <c r="N212" s="57" t="s">
        <v>826</v>
      </c>
      <c r="O212" s="64" t="n">
        <v>1636000000</v>
      </c>
      <c r="P212" s="64"/>
      <c r="Q212" s="64" t="n">
        <v>0</v>
      </c>
      <c r="R212" s="65"/>
      <c r="S212" s="66"/>
      <c r="T212" s="67" t="n">
        <v>1636000000</v>
      </c>
      <c r="U212" s="68" t="n">
        <v>0</v>
      </c>
      <c r="V212" s="69" t="n">
        <v>43823</v>
      </c>
      <c r="W212" s="69"/>
      <c r="X212" s="69"/>
      <c r="Y212" s="56" t="n">
        <v>300</v>
      </c>
      <c r="Z212" s="56"/>
      <c r="AA212" s="70"/>
      <c r="AB212" s="57" t="s">
        <v>74</v>
      </c>
      <c r="AC212" s="57"/>
      <c r="AD212" s="57"/>
      <c r="AE212" s="57"/>
      <c r="AF212" s="71" t="n">
        <v>0</v>
      </c>
      <c r="AG212" s="75"/>
      <c r="AH212" s="72" t="n">
        <f aca="false">IF(SUMPRODUCT((A$14:A212=A212)*(B$14:B212=B212)*(C$14:C212=C212))&gt;1,0,1)</f>
        <v>1</v>
      </c>
      <c r="AI212" s="15" t="str">
        <f aca="false">IFERROR(VLOOKUP(D212,tipo,1,0),"NO")</f>
        <v>Obra pública</v>
      </c>
      <c r="AJ212" s="15" t="str">
        <f aca="false">IFERROR(VLOOKUP(E212,modal,1,0),"NO")</f>
        <v>Licitación pública</v>
      </c>
      <c r="AK212" s="73" t="str">
        <f aca="false">IFERROR(VLOOKUP(F212,Tipo!$C$12:$C$27,1,0),"NO")</f>
        <v>NO</v>
      </c>
      <c r="AL212" s="15" t="str">
        <f aca="false">IFERROR(VLOOKUP(H212,afectacion,1,0),"NO")</f>
        <v>Inversión</v>
      </c>
      <c r="AM212" s="15" t="n">
        <f aca="false">IFERROR(VLOOKUP(I212,programa,1,0),"NO")</f>
        <v>41</v>
      </c>
    </row>
    <row r="213" customFormat="false" ht="27" hidden="false" customHeight="true" outlineLevel="0" collapsed="false">
      <c r="A213" s="55" t="s">
        <v>827</v>
      </c>
      <c r="B213" s="56" t="n">
        <v>2019</v>
      </c>
      <c r="C213" s="57" t="s">
        <v>828</v>
      </c>
      <c r="D213" s="58" t="s">
        <v>727</v>
      </c>
      <c r="E213" s="57" t="s">
        <v>380</v>
      </c>
      <c r="F213" s="58" t="s">
        <v>364</v>
      </c>
      <c r="G213" s="57" t="s">
        <v>829</v>
      </c>
      <c r="H213" s="59" t="s">
        <v>70</v>
      </c>
      <c r="I213" s="60" t="n">
        <v>45</v>
      </c>
      <c r="J213" s="61" t="s">
        <v>71</v>
      </c>
      <c r="K213" s="61" t="s">
        <v>72</v>
      </c>
      <c r="L213" s="62" t="n">
        <v>1375</v>
      </c>
      <c r="M213" s="74" t="s">
        <v>830</v>
      </c>
      <c r="N213" s="57" t="s">
        <v>831</v>
      </c>
      <c r="O213" s="64" t="n">
        <v>1170719994</v>
      </c>
      <c r="P213" s="64"/>
      <c r="Q213" s="64" t="n">
        <v>0</v>
      </c>
      <c r="R213" s="65"/>
      <c r="S213" s="66"/>
      <c r="T213" s="67" t="n">
        <v>1170719994</v>
      </c>
      <c r="U213" s="68" t="n">
        <v>0</v>
      </c>
      <c r="V213" s="69" t="n">
        <v>43825</v>
      </c>
      <c r="W213" s="69"/>
      <c r="X213" s="69"/>
      <c r="Y213" s="56" t="n">
        <v>240</v>
      </c>
      <c r="Z213" s="56"/>
      <c r="AA213" s="70"/>
      <c r="AB213" s="57" t="s">
        <v>74</v>
      </c>
      <c r="AC213" s="57"/>
      <c r="AD213" s="57"/>
      <c r="AE213" s="57"/>
      <c r="AF213" s="71" t="n">
        <v>0</v>
      </c>
      <c r="AG213" s="75"/>
      <c r="AH213" s="72" t="n">
        <f aca="false">IF(SUMPRODUCT((A$14:A213=A213)*(B$14:B213=B213)*(C$14:C213=C213))&gt;1,0,1)</f>
        <v>1</v>
      </c>
      <c r="AI213" s="15" t="str">
        <f aca="false">IFERROR(VLOOKUP(D213,tipo,1,0),"NO")</f>
        <v>Consultoría</v>
      </c>
      <c r="AJ213" s="15" t="str">
        <f aca="false">IFERROR(VLOOKUP(E213,modal,1,0),"NO")</f>
        <v>Concurso de méritos</v>
      </c>
      <c r="AK213" s="73" t="str">
        <f aca="false">IFERROR(VLOOKUP(F213,Tipo!$C$12:$C$27,1,0),"NO")</f>
        <v>NO</v>
      </c>
      <c r="AL213" s="15" t="str">
        <f aca="false">IFERROR(VLOOKUP(H213,afectacion,1,0),"NO")</f>
        <v>Inversión</v>
      </c>
      <c r="AM213" s="15" t="n">
        <f aca="false">IFERROR(VLOOKUP(I213,programa,1,0),"NO")</f>
        <v>45</v>
      </c>
    </row>
    <row r="214" customFormat="false" ht="27" hidden="false" customHeight="true" outlineLevel="0" collapsed="false">
      <c r="A214" s="55" t="s">
        <v>832</v>
      </c>
      <c r="B214" s="56" t="n">
        <v>2019</v>
      </c>
      <c r="C214" s="57" t="s">
        <v>833</v>
      </c>
      <c r="D214" s="58" t="s">
        <v>362</v>
      </c>
      <c r="E214" s="57" t="s">
        <v>380</v>
      </c>
      <c r="F214" s="58" t="s">
        <v>364</v>
      </c>
      <c r="G214" s="57" t="s">
        <v>834</v>
      </c>
      <c r="H214" s="59" t="s">
        <v>70</v>
      </c>
      <c r="I214" s="60" t="n">
        <v>45</v>
      </c>
      <c r="J214" s="61" t="s">
        <v>71</v>
      </c>
      <c r="K214" s="61" t="s">
        <v>72</v>
      </c>
      <c r="L214" s="62" t="n">
        <v>1377</v>
      </c>
      <c r="M214" s="74" t="s">
        <v>835</v>
      </c>
      <c r="N214" s="57" t="s">
        <v>836</v>
      </c>
      <c r="O214" s="64" t="n">
        <v>159999103</v>
      </c>
      <c r="P214" s="64"/>
      <c r="Q214" s="64" t="n">
        <v>0</v>
      </c>
      <c r="R214" s="65"/>
      <c r="S214" s="66"/>
      <c r="T214" s="67" t="n">
        <v>159999103</v>
      </c>
      <c r="U214" s="68" t="n">
        <v>0</v>
      </c>
      <c r="V214" s="69" t="n">
        <v>43825</v>
      </c>
      <c r="W214" s="69"/>
      <c r="X214" s="69"/>
      <c r="Y214" s="56" t="n">
        <v>240</v>
      </c>
      <c r="Z214" s="56"/>
      <c r="AA214" s="70"/>
      <c r="AB214" s="57" t="s">
        <v>74</v>
      </c>
      <c r="AC214" s="57"/>
      <c r="AD214" s="57"/>
      <c r="AE214" s="57"/>
      <c r="AF214" s="71" t="n">
        <v>0</v>
      </c>
      <c r="AG214" s="75"/>
      <c r="AH214" s="72" t="n">
        <f aca="false">IF(SUMPRODUCT((A$14:A214=A214)*(B$14:B214=B214)*(C$14:C214=C214))&gt;1,0,1)</f>
        <v>1</v>
      </c>
      <c r="AI214" s="15" t="str">
        <f aca="false">IFERROR(VLOOKUP(D214,tipo,1,0),"NO")</f>
        <v>Interventoría</v>
      </c>
      <c r="AJ214" s="15" t="str">
        <f aca="false">IFERROR(VLOOKUP(E214,modal,1,0),"NO")</f>
        <v>Concurso de méritos</v>
      </c>
      <c r="AK214" s="73" t="str">
        <f aca="false">IFERROR(VLOOKUP(F214,Tipo!$C$12:$C$27,1,0),"NO")</f>
        <v>NO</v>
      </c>
      <c r="AL214" s="15" t="str">
        <f aca="false">IFERROR(VLOOKUP(H214,afectacion,1,0),"NO")</f>
        <v>Inversión</v>
      </c>
      <c r="AM214" s="15" t="n">
        <f aca="false">IFERROR(VLOOKUP(I214,programa,1,0),"NO")</f>
        <v>45</v>
      </c>
    </row>
    <row r="215" customFormat="false" ht="27" hidden="false" customHeight="true" outlineLevel="0" collapsed="false">
      <c r="A215" s="55" t="s">
        <v>837</v>
      </c>
      <c r="B215" s="56" t="n">
        <v>2019</v>
      </c>
      <c r="C215" s="57" t="s">
        <v>838</v>
      </c>
      <c r="D215" s="58" t="s">
        <v>362</v>
      </c>
      <c r="E215" s="57" t="s">
        <v>380</v>
      </c>
      <c r="F215" s="58" t="s">
        <v>364</v>
      </c>
      <c r="G215" s="57" t="s">
        <v>839</v>
      </c>
      <c r="H215" s="59" t="s">
        <v>70</v>
      </c>
      <c r="I215" s="60" t="n">
        <v>41</v>
      </c>
      <c r="J215" s="61" t="s">
        <v>133</v>
      </c>
      <c r="K215" s="61" t="s">
        <v>134</v>
      </c>
      <c r="L215" s="62" t="n">
        <v>1356</v>
      </c>
      <c r="M215" s="74" t="s">
        <v>840</v>
      </c>
      <c r="N215" s="57" t="s">
        <v>841</v>
      </c>
      <c r="O215" s="64" t="n">
        <v>186934008</v>
      </c>
      <c r="P215" s="64"/>
      <c r="Q215" s="64" t="n">
        <v>0</v>
      </c>
      <c r="R215" s="65"/>
      <c r="S215" s="66"/>
      <c r="T215" s="67" t="n">
        <v>186934008</v>
      </c>
      <c r="U215" s="68" t="n">
        <v>0</v>
      </c>
      <c r="V215" s="69" t="n">
        <v>43823</v>
      </c>
      <c r="W215" s="69"/>
      <c r="X215" s="69"/>
      <c r="Y215" s="56" t="n">
        <v>330</v>
      </c>
      <c r="Z215" s="56"/>
      <c r="AA215" s="70"/>
      <c r="AB215" s="57" t="s">
        <v>74</v>
      </c>
      <c r="AC215" s="57"/>
      <c r="AD215" s="57"/>
      <c r="AE215" s="57"/>
      <c r="AF215" s="71" t="n">
        <v>0</v>
      </c>
      <c r="AG215" s="75"/>
      <c r="AH215" s="72" t="n">
        <f aca="false">IF(SUMPRODUCT((A$14:A215=A215)*(B$14:B215=B215)*(C$14:C215=C215))&gt;1,0,1)</f>
        <v>1</v>
      </c>
      <c r="AI215" s="15" t="str">
        <f aca="false">IFERROR(VLOOKUP(D215,tipo,1,0),"NO")</f>
        <v>Interventoría</v>
      </c>
      <c r="AJ215" s="15" t="str">
        <f aca="false">IFERROR(VLOOKUP(E215,modal,1,0),"NO")</f>
        <v>Concurso de méritos</v>
      </c>
      <c r="AK215" s="73" t="str">
        <f aca="false">IFERROR(VLOOKUP(F215,Tipo!$C$12:$C$27,1,0),"NO")</f>
        <v>NO</v>
      </c>
      <c r="AL215" s="15" t="str">
        <f aca="false">IFERROR(VLOOKUP(H215,afectacion,1,0),"NO")</f>
        <v>Inversión</v>
      </c>
      <c r="AM215" s="15" t="n">
        <f aca="false">IFERROR(VLOOKUP(I215,programa,1,0),"NO")</f>
        <v>41</v>
      </c>
    </row>
    <row r="216" customFormat="false" ht="27" hidden="false" customHeight="true" outlineLevel="0" collapsed="false">
      <c r="A216" s="55" t="s">
        <v>842</v>
      </c>
      <c r="B216" s="56" t="n">
        <v>2019</v>
      </c>
      <c r="C216" s="57" t="s">
        <v>843</v>
      </c>
      <c r="D216" s="58" t="s">
        <v>362</v>
      </c>
      <c r="E216" s="57" t="s">
        <v>380</v>
      </c>
      <c r="F216" s="58" t="s">
        <v>364</v>
      </c>
      <c r="G216" s="57" t="s">
        <v>844</v>
      </c>
      <c r="H216" s="59" t="s">
        <v>70</v>
      </c>
      <c r="I216" s="60" t="n">
        <v>45</v>
      </c>
      <c r="J216" s="61" t="s">
        <v>71</v>
      </c>
      <c r="K216" s="61" t="s">
        <v>72</v>
      </c>
      <c r="L216" s="62" t="n">
        <v>1375</v>
      </c>
      <c r="M216" s="74" t="s">
        <v>845</v>
      </c>
      <c r="N216" s="57" t="s">
        <v>846</v>
      </c>
      <c r="O216" s="64" t="n">
        <v>118825070</v>
      </c>
      <c r="P216" s="64"/>
      <c r="Q216" s="64" t="n">
        <v>0</v>
      </c>
      <c r="R216" s="65"/>
      <c r="S216" s="66"/>
      <c r="T216" s="67" t="n">
        <v>118825070</v>
      </c>
      <c r="U216" s="68" t="n">
        <v>0</v>
      </c>
      <c r="V216" s="69" t="n">
        <v>43825</v>
      </c>
      <c r="W216" s="69"/>
      <c r="X216" s="69"/>
      <c r="Y216" s="56" t="n">
        <v>270</v>
      </c>
      <c r="Z216" s="56"/>
      <c r="AA216" s="70"/>
      <c r="AB216" s="57" t="s">
        <v>74</v>
      </c>
      <c r="AC216" s="57"/>
      <c r="AD216" s="57"/>
      <c r="AE216" s="57"/>
      <c r="AF216" s="71" t="n">
        <v>0</v>
      </c>
      <c r="AG216" s="75"/>
      <c r="AH216" s="72" t="n">
        <f aca="false">IF(SUMPRODUCT((A$14:A216=A216)*(B$14:B216=B216)*(C$14:C216=C216))&gt;1,0,1)</f>
        <v>1</v>
      </c>
      <c r="AI216" s="15" t="str">
        <f aca="false">IFERROR(VLOOKUP(D216,tipo,1,0),"NO")</f>
        <v>Interventoría</v>
      </c>
      <c r="AJ216" s="15" t="str">
        <f aca="false">IFERROR(VLOOKUP(E216,modal,1,0),"NO")</f>
        <v>Concurso de méritos</v>
      </c>
      <c r="AK216" s="73" t="str">
        <f aca="false">IFERROR(VLOOKUP(F216,Tipo!$C$12:$C$27,1,0),"NO")</f>
        <v>NO</v>
      </c>
      <c r="AL216" s="15" t="str">
        <f aca="false">IFERROR(VLOOKUP(H216,afectacion,1,0),"NO")</f>
        <v>Inversión</v>
      </c>
      <c r="AM216" s="15" t="n">
        <f aca="false">IFERROR(VLOOKUP(I216,programa,1,0),"NO")</f>
        <v>45</v>
      </c>
    </row>
    <row r="217" customFormat="false" ht="27" hidden="false" customHeight="true" outlineLevel="0" collapsed="false">
      <c r="A217" s="55" t="s">
        <v>847</v>
      </c>
      <c r="B217" s="56" t="n">
        <v>2019</v>
      </c>
      <c r="C217" s="57" t="s">
        <v>848</v>
      </c>
      <c r="D217" s="58" t="s">
        <v>362</v>
      </c>
      <c r="E217" s="57" t="s">
        <v>406</v>
      </c>
      <c r="F217" s="58" t="s">
        <v>407</v>
      </c>
      <c r="G217" s="57" t="s">
        <v>849</v>
      </c>
      <c r="H217" s="59" t="s">
        <v>70</v>
      </c>
      <c r="I217" s="60" t="n">
        <v>11</v>
      </c>
      <c r="J217" s="61" t="s">
        <v>105</v>
      </c>
      <c r="K217" s="61" t="s">
        <v>106</v>
      </c>
      <c r="L217" s="62" t="n">
        <v>1353</v>
      </c>
      <c r="M217" s="74" t="n">
        <v>52268409</v>
      </c>
      <c r="N217" s="57" t="s">
        <v>473</v>
      </c>
      <c r="O217" s="64" t="n">
        <v>14025000</v>
      </c>
      <c r="P217" s="64"/>
      <c r="Q217" s="64" t="n">
        <v>0</v>
      </c>
      <c r="R217" s="65"/>
      <c r="S217" s="66"/>
      <c r="T217" s="67" t="n">
        <v>14025000</v>
      </c>
      <c r="U217" s="68" t="n">
        <v>0</v>
      </c>
      <c r="V217" s="69" t="n">
        <v>43829</v>
      </c>
      <c r="W217" s="69"/>
      <c r="X217" s="69"/>
      <c r="Y217" s="56" t="n">
        <v>255</v>
      </c>
      <c r="Z217" s="56"/>
      <c r="AA217" s="70"/>
      <c r="AB217" s="57" t="s">
        <v>522</v>
      </c>
      <c r="AC217" s="57"/>
      <c r="AD217" s="57"/>
      <c r="AE217" s="57"/>
      <c r="AF217" s="71" t="n">
        <v>0</v>
      </c>
      <c r="AG217" s="75"/>
      <c r="AH217" s="72" t="n">
        <f aca="false">IF(SUMPRODUCT((A$14:A217=A217)*(B$14:B217=B217)*(C$14:C217=C217))&gt;1,0,1)</f>
        <v>1</v>
      </c>
      <c r="AI217" s="15" t="str">
        <f aca="false">IFERROR(VLOOKUP(D217,tipo,1,0),"NO")</f>
        <v>Interventoría</v>
      </c>
      <c r="AJ217" s="15" t="str">
        <f aca="false">IFERROR(VLOOKUP(E217,modal,1,0),"NO")</f>
        <v>Selección abreviada</v>
      </c>
      <c r="AK217" s="73" t="str">
        <f aca="false">IFERROR(VLOOKUP(F217,Tipo!$C$12:$C$27,1,0),"NO")</f>
        <v>Selección abreviada por menor cuantía </v>
      </c>
      <c r="AL217" s="15" t="str">
        <f aca="false">IFERROR(VLOOKUP(H217,afectacion,1,0),"NO")</f>
        <v>Inversión</v>
      </c>
      <c r="AM217" s="15" t="n">
        <f aca="false">IFERROR(VLOOKUP(I217,programa,1,0),"NO")</f>
        <v>11</v>
      </c>
    </row>
    <row r="218" customFormat="false" ht="27" hidden="false" customHeight="true" outlineLevel="0" collapsed="false">
      <c r="A218" s="57" t="s">
        <v>487</v>
      </c>
      <c r="B218" s="56" t="n">
        <v>2019</v>
      </c>
      <c r="C218" s="57" t="s">
        <v>488</v>
      </c>
      <c r="D218" s="58" t="s">
        <v>66</v>
      </c>
      <c r="E218" s="57" t="s">
        <v>67</v>
      </c>
      <c r="F218" s="58" t="s">
        <v>68</v>
      </c>
      <c r="G218" s="57" t="s">
        <v>476</v>
      </c>
      <c r="H218" s="59" t="s">
        <v>70</v>
      </c>
      <c r="I218" s="60" t="n">
        <v>45</v>
      </c>
      <c r="J218" s="61" t="s">
        <v>71</v>
      </c>
      <c r="K218" s="61" t="s">
        <v>72</v>
      </c>
      <c r="L218" s="62" t="n">
        <v>1375</v>
      </c>
      <c r="M218" s="57" t="n">
        <v>53102434</v>
      </c>
      <c r="N218" s="57" t="s">
        <v>490</v>
      </c>
      <c r="O218" s="64" t="n">
        <v>14000000</v>
      </c>
      <c r="P218" s="64" t="n">
        <v>1</v>
      </c>
      <c r="Q218" s="64" t="n">
        <v>-10200000</v>
      </c>
      <c r="R218" s="65"/>
      <c r="S218" s="66"/>
      <c r="T218" s="67" t="n">
        <v>3800000</v>
      </c>
      <c r="U218" s="68" t="n">
        <v>3800000</v>
      </c>
      <c r="V218" s="78" t="n">
        <v>43642</v>
      </c>
      <c r="W218" s="69" t="n">
        <v>43650</v>
      </c>
      <c r="X218" s="69" t="n">
        <v>43864</v>
      </c>
      <c r="Y218" s="56" t="n">
        <v>210</v>
      </c>
      <c r="Z218" s="56"/>
      <c r="AA218" s="70"/>
      <c r="AB218" s="57"/>
      <c r="AC218" s="57"/>
      <c r="AD218" s="57" t="s">
        <v>522</v>
      </c>
      <c r="AE218" s="57"/>
      <c r="AF218" s="71" t="n">
        <v>1</v>
      </c>
      <c r="AG218" s="75"/>
      <c r="AH218" s="72" t="n">
        <f aca="false">IF(SUMPRODUCT((A$14:A218=A218)*(B$14:B218=B218)*(C$14:C218=C218))&gt;1,0,1)</f>
        <v>0</v>
      </c>
      <c r="AI218" s="15" t="str">
        <f aca="false">IFERROR(VLOOKUP(D218,tipo,1,0),"NO")</f>
        <v>Contratos de prestación de servicios profesionales y de apoyo a la gestión</v>
      </c>
      <c r="AJ218" s="15" t="str">
        <f aca="false">IFERROR(VLOOKUP(E218,modal,1,0),"NO")</f>
        <v>Contratación directa</v>
      </c>
      <c r="AK218" s="73" t="str">
        <f aca="false">IFERROR(VLOOKUP(F218,Tipo!$C$12:$C$27,1,0),"NO")</f>
        <v>Prestación de servicios profesionales y de apoyo a la gestión, o para la ejecución de trabajos artísticos que sólo puedan encomendarse a determinadas personas naturales;</v>
      </c>
      <c r="AL218" s="15" t="str">
        <f aca="false">IFERROR(VLOOKUP(H218,afectacion,1,0),"NO")</f>
        <v>Inversión</v>
      </c>
      <c r="AM218" s="15" t="n">
        <f aca="false">IFERROR(VLOOKUP(I218,programa,1,0),"NO")</f>
        <v>45</v>
      </c>
    </row>
    <row r="219" customFormat="false" ht="27" hidden="false" customHeight="true" outlineLevel="0" collapsed="false">
      <c r="A219" s="57" t="n">
        <v>39015</v>
      </c>
      <c r="B219" s="56" t="n">
        <v>2019</v>
      </c>
      <c r="C219" s="57"/>
      <c r="D219" s="58" t="s">
        <v>445</v>
      </c>
      <c r="E219" s="57" t="s">
        <v>406</v>
      </c>
      <c r="F219" s="58" t="s">
        <v>850</v>
      </c>
      <c r="G219" s="57" t="s">
        <v>851</v>
      </c>
      <c r="H219" s="59" t="s">
        <v>400</v>
      </c>
      <c r="I219" s="60" t="s">
        <v>364</v>
      </c>
      <c r="J219" s="61" t="s">
        <v>401</v>
      </c>
      <c r="K219" s="61" t="s">
        <v>401</v>
      </c>
      <c r="L219" s="62" t="n">
        <v>5</v>
      </c>
      <c r="M219" s="74" t="s">
        <v>852</v>
      </c>
      <c r="N219" s="57" t="s">
        <v>853</v>
      </c>
      <c r="O219" s="64" t="n">
        <v>1904522</v>
      </c>
      <c r="P219" s="64" t="n">
        <v>1</v>
      </c>
      <c r="Q219" s="64" t="n">
        <v>-75005</v>
      </c>
      <c r="R219" s="65"/>
      <c r="S219" s="66"/>
      <c r="T219" s="67" t="n">
        <v>1829517</v>
      </c>
      <c r="U219" s="68" t="n">
        <v>1829517</v>
      </c>
      <c r="V219" s="83" t="s">
        <v>854</v>
      </c>
      <c r="W219" s="84" t="n">
        <v>43688</v>
      </c>
      <c r="X219" s="83" t="n">
        <v>43871</v>
      </c>
      <c r="Y219" s="56" t="n">
        <v>150</v>
      </c>
      <c r="Z219" s="56" t="n">
        <v>30</v>
      </c>
      <c r="AA219" s="70"/>
      <c r="AB219" s="57"/>
      <c r="AC219" s="57"/>
      <c r="AD219" s="57"/>
      <c r="AE219" s="57"/>
      <c r="AF219" s="71" t="n">
        <v>1</v>
      </c>
      <c r="AG219" s="75"/>
      <c r="AH219" s="72" t="n">
        <f aca="false">IF(SUMPRODUCT((A$14:A219=A219)*(B$14:B219=B219)*(C$14:C219=C219))&gt;1,0,1)</f>
        <v>1</v>
      </c>
      <c r="AI219" s="15" t="str">
        <f aca="false">IFERROR(VLOOKUP(D219,tipo,1,0),"NO")</f>
        <v>Suministro</v>
      </c>
      <c r="AJ219" s="15" t="str">
        <f aca="false">IFERROR(VLOOKUP(E219,modal,1,0),"NO")</f>
        <v>Selección abreviada</v>
      </c>
      <c r="AK219" s="73" t="str">
        <f aca="false">IFERROR(VLOOKUP(F219,Tipo!$C$12:$C$27,1,0),"NO")</f>
        <v>Acuerdo marco de precios </v>
      </c>
      <c r="AL219" s="15" t="str">
        <f aca="false">IFERROR(VLOOKUP(H219,afectacion,1,0),"NO")</f>
        <v>Funcionamiento</v>
      </c>
      <c r="AM219" s="15" t="str">
        <f aca="false">IFERROR(VLOOKUP(I219,programa,1,0),"NO")</f>
        <v>NO</v>
      </c>
    </row>
    <row r="220" customFormat="false" ht="27" hidden="false" customHeight="true" outlineLevel="0" collapsed="false">
      <c r="A220" s="55" t="n">
        <v>36587</v>
      </c>
      <c r="B220" s="56" t="n">
        <v>2019</v>
      </c>
      <c r="C220" s="57"/>
      <c r="D220" s="57" t="s">
        <v>445</v>
      </c>
      <c r="E220" s="57" t="s">
        <v>406</v>
      </c>
      <c r="F220" s="58" t="s">
        <v>850</v>
      </c>
      <c r="G220" s="57" t="s">
        <v>855</v>
      </c>
      <c r="H220" s="59" t="s">
        <v>400</v>
      </c>
      <c r="I220" s="60" t="s">
        <v>364</v>
      </c>
      <c r="J220" s="61" t="s">
        <v>401</v>
      </c>
      <c r="K220" s="61" t="s">
        <v>401</v>
      </c>
      <c r="L220" s="62" t="n">
        <v>3</v>
      </c>
      <c r="M220" s="63" t="s">
        <v>856</v>
      </c>
      <c r="N220" s="57" t="s">
        <v>857</v>
      </c>
      <c r="O220" s="64" t="n">
        <v>75000000</v>
      </c>
      <c r="P220" s="64"/>
      <c r="Q220" s="64" t="n">
        <v>0</v>
      </c>
      <c r="R220" s="65"/>
      <c r="S220" s="66"/>
      <c r="T220" s="67" t="n">
        <v>75000000</v>
      </c>
      <c r="U220" s="68" t="n">
        <v>49625156</v>
      </c>
      <c r="V220" s="78" t="n">
        <v>43544</v>
      </c>
      <c r="W220" s="81" t="n">
        <v>43580</v>
      </c>
      <c r="X220" s="81" t="n">
        <v>43914</v>
      </c>
      <c r="Y220" s="56" t="n">
        <v>330</v>
      </c>
      <c r="Z220" s="56"/>
      <c r="AA220" s="70"/>
      <c r="AB220" s="57"/>
      <c r="AC220" s="57" t="s">
        <v>522</v>
      </c>
      <c r="AD220" s="57"/>
      <c r="AE220" s="57"/>
      <c r="AF220" s="71" t="n">
        <v>0.661668746666667</v>
      </c>
      <c r="AG220" s="75"/>
      <c r="AH220" s="72" t="n">
        <f aca="false">IF(SUMPRODUCT((A$14:A220=A220)*(B$14:B220=B220)*(C$14:C220=C220))&gt;1,0,1)</f>
        <v>1</v>
      </c>
      <c r="AI220" s="15" t="str">
        <f aca="false">IFERROR(VLOOKUP(D220,tipo,1,0),"NO")</f>
        <v>Suministro</v>
      </c>
      <c r="AJ220" s="15" t="str">
        <f aca="false">IFERROR(VLOOKUP(E220,modal,1,0),"NO")</f>
        <v>Selección abreviada</v>
      </c>
      <c r="AK220" s="73" t="str">
        <f aca="false">IFERROR(VLOOKUP(F220,Tipo!$C$12:$C$27,1,0),"NO")</f>
        <v>Acuerdo marco de precios </v>
      </c>
      <c r="AL220" s="15" t="str">
        <f aca="false">IFERROR(VLOOKUP(H220,afectacion,1,0),"NO")</f>
        <v>Funcionamiento</v>
      </c>
      <c r="AM220" s="15" t="str">
        <f aca="false">IFERROR(VLOOKUP(I220,programa,1,0),"NO")</f>
        <v>NO</v>
      </c>
    </row>
    <row r="221" customFormat="false" ht="27" hidden="false" customHeight="true" outlineLevel="0" collapsed="false">
      <c r="A221" s="55" t="n">
        <v>37194</v>
      </c>
      <c r="B221" s="56" t="n">
        <v>2019</v>
      </c>
      <c r="C221" s="57"/>
      <c r="D221" s="57" t="s">
        <v>445</v>
      </c>
      <c r="E221" s="57" t="s">
        <v>406</v>
      </c>
      <c r="F221" s="58" t="s">
        <v>850</v>
      </c>
      <c r="G221" s="57" t="s">
        <v>858</v>
      </c>
      <c r="H221" s="59" t="s">
        <v>859</v>
      </c>
      <c r="I221" s="60" t="s">
        <v>364</v>
      </c>
      <c r="J221" s="61" t="s">
        <v>401</v>
      </c>
      <c r="K221" s="61" t="s">
        <v>401</v>
      </c>
      <c r="L221" s="62" t="s">
        <v>860</v>
      </c>
      <c r="M221" s="55" t="n">
        <v>8000155831</v>
      </c>
      <c r="N221" s="57" t="s">
        <v>861</v>
      </c>
      <c r="O221" s="64" t="n">
        <v>20139001</v>
      </c>
      <c r="P221" s="64"/>
      <c r="Q221" s="64" t="n">
        <v>0</v>
      </c>
      <c r="R221" s="65"/>
      <c r="S221" s="66"/>
      <c r="T221" s="67" t="n">
        <v>20139001</v>
      </c>
      <c r="U221" s="68" t="n">
        <v>20139001</v>
      </c>
      <c r="V221" s="81" t="n">
        <v>43567</v>
      </c>
      <c r="W221" s="81" t="n">
        <v>43567</v>
      </c>
      <c r="X221" s="81" t="n">
        <v>43611</v>
      </c>
      <c r="Y221" s="56" t="n">
        <v>45</v>
      </c>
      <c r="Z221" s="56"/>
      <c r="AA221" s="70"/>
      <c r="AB221" s="57"/>
      <c r="AC221" s="57"/>
      <c r="AD221" s="57"/>
      <c r="AE221" s="57" t="s">
        <v>522</v>
      </c>
      <c r="AF221" s="71" t="n">
        <v>1</v>
      </c>
      <c r="AG221" s="75"/>
      <c r="AH221" s="72" t="n">
        <f aca="false">IF(SUMPRODUCT((A$14:A221=A221)*(B$14:B221=B221)*(C$14:C221=C221))&gt;1,0,1)</f>
        <v>1</v>
      </c>
      <c r="AI221" s="15" t="str">
        <f aca="false">IFERROR(VLOOKUP(D221,tipo,1,0),"NO")</f>
        <v>Suministro</v>
      </c>
      <c r="AJ221" s="15" t="str">
        <f aca="false">IFERROR(VLOOKUP(E221,modal,1,0),"NO")</f>
        <v>Selección abreviada</v>
      </c>
      <c r="AK221" s="73" t="str">
        <f aca="false">IFERROR(VLOOKUP(F221,Tipo!$C$12:$C$27,1,0),"NO")</f>
        <v>Acuerdo marco de precios </v>
      </c>
      <c r="AL221" s="15" t="str">
        <f aca="false">IFERROR(VLOOKUP(H221,afectacion,1,0),"NO")</f>
        <v>Funcionamiento</v>
      </c>
      <c r="AM221" s="15" t="str">
        <f aca="false">IFERROR(VLOOKUP(I221,programa,1,0),"NO")</f>
        <v>NO</v>
      </c>
    </row>
    <row r="222" customFormat="false" ht="27" hidden="false" customHeight="true" outlineLevel="0" collapsed="false">
      <c r="A222" s="55" t="n">
        <v>39240</v>
      </c>
      <c r="B222" s="56" t="n">
        <v>2019</v>
      </c>
      <c r="C222" s="57"/>
      <c r="D222" s="80" t="s">
        <v>393</v>
      </c>
      <c r="E222" s="57" t="s">
        <v>406</v>
      </c>
      <c r="F222" s="58" t="s">
        <v>850</v>
      </c>
      <c r="G222" s="57" t="s">
        <v>862</v>
      </c>
      <c r="H222" s="59" t="s">
        <v>400</v>
      </c>
      <c r="I222" s="60" t="s">
        <v>364</v>
      </c>
      <c r="J222" s="61" t="s">
        <v>401</v>
      </c>
      <c r="K222" s="61" t="s">
        <v>401</v>
      </c>
      <c r="L222" s="62" t="n">
        <v>2</v>
      </c>
      <c r="M222" s="58" t="s">
        <v>863</v>
      </c>
      <c r="N222" s="57" t="s">
        <v>864</v>
      </c>
      <c r="O222" s="64" t="n">
        <v>14999950</v>
      </c>
      <c r="P222" s="64"/>
      <c r="Q222" s="64" t="n">
        <v>0</v>
      </c>
      <c r="R222" s="65"/>
      <c r="S222" s="66"/>
      <c r="T222" s="67" t="n">
        <v>14999950</v>
      </c>
      <c r="U222" s="68" t="n">
        <v>14999950</v>
      </c>
      <c r="V222" s="78" t="s">
        <v>865</v>
      </c>
      <c r="W222" s="81" t="n">
        <v>43656</v>
      </c>
      <c r="X222" s="78" t="n">
        <v>43670</v>
      </c>
      <c r="Y222" s="56" t="n">
        <v>10</v>
      </c>
      <c r="Z222" s="56"/>
      <c r="AA222" s="70"/>
      <c r="AB222" s="57"/>
      <c r="AC222" s="57"/>
      <c r="AD222" s="57" t="s">
        <v>522</v>
      </c>
      <c r="AE222" s="57"/>
      <c r="AF222" s="71" t="n">
        <v>1</v>
      </c>
      <c r="AG222" s="75"/>
      <c r="AH222" s="72" t="n">
        <f aca="false">IF(SUMPRODUCT((A$14:A222=A222)*(B$14:B222=B222)*(C$14:C222=C222))&gt;1,0,1)</f>
        <v>1</v>
      </c>
      <c r="AI222" s="15" t="str">
        <f aca="false">IFERROR(VLOOKUP(D222,tipo,1,0),"NO")</f>
        <v>Compraventa de bienes muebles</v>
      </c>
      <c r="AJ222" s="15" t="str">
        <f aca="false">IFERROR(VLOOKUP(E222,modal,1,0),"NO")</f>
        <v>Selección abreviada</v>
      </c>
      <c r="AK222" s="73" t="str">
        <f aca="false">IFERROR(VLOOKUP(F222,Tipo!$C$12:$C$27,1,0),"NO")</f>
        <v>Acuerdo marco de precios </v>
      </c>
      <c r="AL222" s="15" t="str">
        <f aca="false">IFERROR(VLOOKUP(H222,afectacion,1,0),"NO")</f>
        <v>Funcionamiento</v>
      </c>
      <c r="AM222" s="15" t="str">
        <f aca="false">IFERROR(VLOOKUP(I222,programa,1,0),"NO")</f>
        <v>NO</v>
      </c>
    </row>
    <row r="223" customFormat="false" ht="27" hidden="false" customHeight="true" outlineLevel="0" collapsed="false">
      <c r="A223" s="55" t="n">
        <v>39815</v>
      </c>
      <c r="B223" s="56" t="n">
        <v>2019</v>
      </c>
      <c r="C223" s="57"/>
      <c r="D223" s="57" t="s">
        <v>445</v>
      </c>
      <c r="E223" s="57" t="s">
        <v>406</v>
      </c>
      <c r="F223" s="58" t="s">
        <v>850</v>
      </c>
      <c r="G223" s="57" t="s">
        <v>866</v>
      </c>
      <c r="H223" s="59" t="s">
        <v>400</v>
      </c>
      <c r="I223" s="60" t="s">
        <v>364</v>
      </c>
      <c r="J223" s="61" t="s">
        <v>401</v>
      </c>
      <c r="K223" s="61" t="s">
        <v>401</v>
      </c>
      <c r="L223" s="62" t="n">
        <v>5</v>
      </c>
      <c r="M223" s="58" t="s">
        <v>852</v>
      </c>
      <c r="N223" s="57" t="s">
        <v>853</v>
      </c>
      <c r="O223" s="64" t="n">
        <v>58271624</v>
      </c>
      <c r="P223" s="64"/>
      <c r="Q223" s="64" t="n">
        <v>0</v>
      </c>
      <c r="R223" s="65" t="n">
        <v>1</v>
      </c>
      <c r="S223" s="66" t="n">
        <v>12624724</v>
      </c>
      <c r="T223" s="67" t="n">
        <v>70896348</v>
      </c>
      <c r="U223" s="68" t="n">
        <v>30384867</v>
      </c>
      <c r="V223" s="78" t="s">
        <v>854</v>
      </c>
      <c r="W223" s="81" t="n">
        <v>43688</v>
      </c>
      <c r="X223" s="78" t="n">
        <v>43871</v>
      </c>
      <c r="Y223" s="56" t="n">
        <v>150</v>
      </c>
      <c r="Z223" s="56" t="n">
        <v>30</v>
      </c>
      <c r="AA223" s="70"/>
      <c r="AB223" s="57"/>
      <c r="AC223" s="57" t="s">
        <v>522</v>
      </c>
      <c r="AD223" s="57"/>
      <c r="AE223" s="57"/>
      <c r="AF223" s="71" t="n">
        <v>0.428581554017423</v>
      </c>
      <c r="AG223" s="75"/>
      <c r="AH223" s="72" t="n">
        <f aca="false">IF(SUMPRODUCT((A$14:A223=A223)*(B$14:B223=B223)*(C$14:C223=C223))&gt;1,0,1)</f>
        <v>1</v>
      </c>
      <c r="AI223" s="15" t="str">
        <f aca="false">IFERROR(VLOOKUP(D223,tipo,1,0),"NO")</f>
        <v>Suministro</v>
      </c>
      <c r="AJ223" s="15" t="str">
        <f aca="false">IFERROR(VLOOKUP(E223,modal,1,0),"NO")</f>
        <v>Selección abreviada</v>
      </c>
      <c r="AK223" s="73" t="str">
        <f aca="false">IFERROR(VLOOKUP(F223,Tipo!$C$12:$C$27,1,0),"NO")</f>
        <v>Acuerdo marco de precios </v>
      </c>
      <c r="AL223" s="15" t="str">
        <f aca="false">IFERROR(VLOOKUP(H223,afectacion,1,0),"NO")</f>
        <v>Funcionamiento</v>
      </c>
      <c r="AM223" s="15" t="str">
        <f aca="false">IFERROR(VLOOKUP(I223,programa,1,0),"NO")</f>
        <v>NO</v>
      </c>
    </row>
    <row r="224" customFormat="false" ht="27" hidden="false" customHeight="true" outlineLevel="0" collapsed="false">
      <c r="A224" s="55" t="n">
        <v>40267</v>
      </c>
      <c r="B224" s="56" t="n">
        <v>2019</v>
      </c>
      <c r="C224" s="57"/>
      <c r="D224" s="57" t="s">
        <v>445</v>
      </c>
      <c r="E224" s="57" t="s">
        <v>406</v>
      </c>
      <c r="F224" s="58" t="s">
        <v>850</v>
      </c>
      <c r="G224" s="57" t="s">
        <v>867</v>
      </c>
      <c r="H224" s="59" t="s">
        <v>70</v>
      </c>
      <c r="I224" s="60" t="n">
        <v>18</v>
      </c>
      <c r="J224" s="61" t="s">
        <v>123</v>
      </c>
      <c r="K224" s="61" t="s">
        <v>124</v>
      </c>
      <c r="L224" s="62" t="n">
        <v>1364</v>
      </c>
      <c r="M224" s="58" t="s">
        <v>868</v>
      </c>
      <c r="N224" s="57" t="s">
        <v>869</v>
      </c>
      <c r="O224" s="64" t="n">
        <v>600000000</v>
      </c>
      <c r="P224" s="64"/>
      <c r="Q224" s="64" t="n">
        <v>0</v>
      </c>
      <c r="R224" s="65"/>
      <c r="S224" s="66"/>
      <c r="T224" s="67" t="n">
        <v>600000000</v>
      </c>
      <c r="U224" s="68" t="n">
        <v>53061141</v>
      </c>
      <c r="V224" s="78" t="n">
        <v>43703</v>
      </c>
      <c r="W224" s="81" t="n">
        <v>43727</v>
      </c>
      <c r="X224" s="78" t="n">
        <v>44092</v>
      </c>
      <c r="Y224" s="56" t="n">
        <v>360</v>
      </c>
      <c r="Z224" s="56"/>
      <c r="AA224" s="70"/>
      <c r="AB224" s="57"/>
      <c r="AC224" s="57" t="s">
        <v>522</v>
      </c>
      <c r="AD224" s="57"/>
      <c r="AE224" s="57"/>
      <c r="AF224" s="71" t="n">
        <v>0.088435235</v>
      </c>
      <c r="AG224" s="75"/>
      <c r="AH224" s="72" t="n">
        <f aca="false">IF(SUMPRODUCT((A$14:A224=A224)*(B$14:B224=B224)*(C$14:C224=C224))&gt;1,0,1)</f>
        <v>1</v>
      </c>
      <c r="AI224" s="15" t="str">
        <f aca="false">IFERROR(VLOOKUP(D224,tipo,1,0),"NO")</f>
        <v>Suministro</v>
      </c>
      <c r="AJ224" s="15" t="str">
        <f aca="false">IFERROR(VLOOKUP(E224,modal,1,0),"NO")</f>
        <v>Selección abreviada</v>
      </c>
      <c r="AK224" s="73" t="str">
        <f aca="false">IFERROR(VLOOKUP(F224,Tipo!$C$12:$C$27,1,0),"NO")</f>
        <v>Acuerdo marco de precios </v>
      </c>
      <c r="AL224" s="15" t="str">
        <f aca="false">IFERROR(VLOOKUP(H224,afectacion,1,0),"NO")</f>
        <v>Inversión</v>
      </c>
      <c r="AM224" s="15" t="n">
        <f aca="false">IFERROR(VLOOKUP(I224,programa,1,0),"NO")</f>
        <v>18</v>
      </c>
    </row>
    <row r="225" customFormat="false" ht="27" hidden="false" customHeight="true" outlineLevel="0" collapsed="false">
      <c r="A225" s="55" t="n">
        <v>40302</v>
      </c>
      <c r="B225" s="56" t="n">
        <v>2019</v>
      </c>
      <c r="C225" s="57"/>
      <c r="D225" s="58" t="s">
        <v>393</v>
      </c>
      <c r="E225" s="57" t="s">
        <v>406</v>
      </c>
      <c r="F225" s="58" t="s">
        <v>850</v>
      </c>
      <c r="G225" s="57" t="s">
        <v>870</v>
      </c>
      <c r="H225" s="59" t="s">
        <v>70</v>
      </c>
      <c r="I225" s="60" t="n">
        <v>36</v>
      </c>
      <c r="J225" s="61" t="s">
        <v>197</v>
      </c>
      <c r="K225" s="61" t="s">
        <v>198</v>
      </c>
      <c r="L225" s="62" t="n">
        <v>1368</v>
      </c>
      <c r="M225" s="57" t="s">
        <v>871</v>
      </c>
      <c r="N225" s="57" t="s">
        <v>872</v>
      </c>
      <c r="O225" s="64" t="n">
        <v>6772290</v>
      </c>
      <c r="P225" s="64"/>
      <c r="Q225" s="64" t="n">
        <v>0</v>
      </c>
      <c r="R225" s="65"/>
      <c r="S225" s="66"/>
      <c r="T225" s="67" t="n">
        <v>6772290</v>
      </c>
      <c r="U225" s="68" t="n">
        <v>6772290</v>
      </c>
      <c r="V225" s="78" t="n">
        <v>43695</v>
      </c>
      <c r="W225" s="81" t="n">
        <v>43705</v>
      </c>
      <c r="X225" s="78" t="n">
        <v>43750</v>
      </c>
      <c r="Y225" s="56" t="n">
        <v>45</v>
      </c>
      <c r="Z225" s="56"/>
      <c r="AA225" s="70"/>
      <c r="AB225" s="57"/>
      <c r="AC225" s="57"/>
      <c r="AD225" s="57" t="s">
        <v>522</v>
      </c>
      <c r="AE225" s="57"/>
      <c r="AF225" s="71" t="n">
        <v>1</v>
      </c>
      <c r="AG225" s="75"/>
      <c r="AH225" s="72" t="n">
        <f aca="false">IF(SUMPRODUCT((A$14:A225=A225)*(B$14:B225=B225)*(C$14:C225=C225))&gt;1,0,1)</f>
        <v>1</v>
      </c>
      <c r="AI225" s="15" t="str">
        <f aca="false">IFERROR(VLOOKUP(D225,tipo,1,0),"NO")</f>
        <v>Compraventa de bienes muebles</v>
      </c>
      <c r="AJ225" s="15" t="str">
        <f aca="false">IFERROR(VLOOKUP(E225,modal,1,0),"NO")</f>
        <v>Selección abreviada</v>
      </c>
      <c r="AK225" s="73" t="str">
        <f aca="false">IFERROR(VLOOKUP(F225,Tipo!$C$12:$C$27,1,0),"NO")</f>
        <v>Acuerdo marco de precios </v>
      </c>
      <c r="AL225" s="15" t="str">
        <f aca="false">IFERROR(VLOOKUP(H225,afectacion,1,0),"NO")</f>
        <v>Inversión</v>
      </c>
      <c r="AM225" s="15" t="n">
        <f aca="false">IFERROR(VLOOKUP(I225,programa,1,0),"NO")</f>
        <v>36</v>
      </c>
    </row>
    <row r="226" customFormat="false" ht="27" hidden="false" customHeight="true" outlineLevel="0" collapsed="false">
      <c r="A226" s="85" t="n">
        <v>40357</v>
      </c>
      <c r="B226" s="56" t="n">
        <v>2019</v>
      </c>
      <c r="C226" s="57"/>
      <c r="D226" s="58" t="s">
        <v>393</v>
      </c>
      <c r="E226" s="57" t="s">
        <v>406</v>
      </c>
      <c r="F226" s="58" t="s">
        <v>850</v>
      </c>
      <c r="G226" s="57" t="s">
        <v>873</v>
      </c>
      <c r="H226" s="59" t="s">
        <v>859</v>
      </c>
      <c r="I226" s="60" t="s">
        <v>364</v>
      </c>
      <c r="J226" s="61" t="s">
        <v>401</v>
      </c>
      <c r="K226" s="61" t="s">
        <v>401</v>
      </c>
      <c r="L226" s="62" t="s">
        <v>874</v>
      </c>
      <c r="M226" s="58" t="n">
        <v>9002769977</v>
      </c>
      <c r="N226" s="57" t="s">
        <v>875</v>
      </c>
      <c r="O226" s="64" t="n">
        <v>33587393</v>
      </c>
      <c r="P226" s="64"/>
      <c r="Q226" s="64" t="n">
        <v>0</v>
      </c>
      <c r="R226" s="65"/>
      <c r="S226" s="66"/>
      <c r="T226" s="67" t="n">
        <v>33587393</v>
      </c>
      <c r="U226" s="68" t="n">
        <v>33587393</v>
      </c>
      <c r="V226" s="81" t="n">
        <v>43706</v>
      </c>
      <c r="W226" s="81" t="n">
        <v>43706</v>
      </c>
      <c r="X226" s="78" t="n">
        <v>43768</v>
      </c>
      <c r="Y226" s="56" t="n">
        <v>15</v>
      </c>
      <c r="Z226" s="56"/>
      <c r="AA226" s="70"/>
      <c r="AB226" s="57"/>
      <c r="AC226" s="57"/>
      <c r="AD226" s="57"/>
      <c r="AE226" s="57" t="s">
        <v>522</v>
      </c>
      <c r="AF226" s="71" t="n">
        <v>1</v>
      </c>
      <c r="AG226" s="75"/>
      <c r="AH226" s="72" t="n">
        <f aca="false">IF(SUMPRODUCT((A$14:A226=A226)*(B$14:B226=B226)*(C$14:C226=C226))&gt;1,0,1)</f>
        <v>1</v>
      </c>
      <c r="AI226" s="15" t="str">
        <f aca="false">IFERROR(VLOOKUP(D226,tipo,1,0),"NO")</f>
        <v>Compraventa de bienes muebles</v>
      </c>
      <c r="AJ226" s="15" t="str">
        <f aca="false">IFERROR(VLOOKUP(E226,modal,1,0),"NO")</f>
        <v>Selección abreviada</v>
      </c>
      <c r="AK226" s="73" t="str">
        <f aca="false">IFERROR(VLOOKUP(F226,Tipo!$C$12:$C$27,1,0),"NO")</f>
        <v>Acuerdo marco de precios </v>
      </c>
      <c r="AL226" s="15" t="str">
        <f aca="false">IFERROR(VLOOKUP(H226,afectacion,1,0),"NO")</f>
        <v>Funcionamiento</v>
      </c>
      <c r="AM226" s="15" t="str">
        <f aca="false">IFERROR(VLOOKUP(I226,programa,1,0),"NO")</f>
        <v>NO</v>
      </c>
    </row>
    <row r="227" customFormat="false" ht="27" hidden="false" customHeight="true" outlineLevel="0" collapsed="false">
      <c r="A227" s="55" t="n">
        <v>43603</v>
      </c>
      <c r="B227" s="56" t="n">
        <v>2019</v>
      </c>
      <c r="C227" s="57"/>
      <c r="D227" s="57" t="s">
        <v>876</v>
      </c>
      <c r="E227" s="57" t="s">
        <v>406</v>
      </c>
      <c r="F227" s="58" t="s">
        <v>850</v>
      </c>
      <c r="G227" s="57" t="s">
        <v>877</v>
      </c>
      <c r="H227" s="59" t="s">
        <v>70</v>
      </c>
      <c r="I227" s="60" t="n">
        <v>18</v>
      </c>
      <c r="J227" s="61" t="s">
        <v>123</v>
      </c>
      <c r="K227" s="61" t="s">
        <v>124</v>
      </c>
      <c r="L227" s="58" t="n">
        <v>1364</v>
      </c>
      <c r="M227" s="57" t="s">
        <v>878</v>
      </c>
      <c r="N227" s="57" t="s">
        <v>879</v>
      </c>
      <c r="O227" s="86" t="n">
        <v>910949702</v>
      </c>
      <c r="P227" s="64"/>
      <c r="Q227" s="64" t="n">
        <v>0</v>
      </c>
      <c r="R227" s="65"/>
      <c r="S227" s="66"/>
      <c r="T227" s="67" t="n">
        <v>910949702</v>
      </c>
      <c r="U227" s="68" t="n">
        <v>0</v>
      </c>
      <c r="V227" s="81" t="n">
        <v>43810</v>
      </c>
      <c r="W227" s="69" t="n">
        <v>43816</v>
      </c>
      <c r="X227" s="69" t="n">
        <v>43906</v>
      </c>
      <c r="Y227" s="56" t="n">
        <v>90</v>
      </c>
      <c r="Z227" s="56"/>
      <c r="AA227" s="70"/>
      <c r="AB227" s="57"/>
      <c r="AC227" s="57"/>
      <c r="AD227" s="57"/>
      <c r="AE227" s="57" t="s">
        <v>522</v>
      </c>
      <c r="AF227" s="71" t="n">
        <v>0</v>
      </c>
      <c r="AG227" s="75"/>
      <c r="AH227" s="72" t="n">
        <f aca="false">IF(SUMPRODUCT((A$14:A227=A227)*(B$14:B227=B227)*(C$14:C227=C227))&gt;1,0,1)</f>
        <v>1</v>
      </c>
      <c r="AI227" s="15" t="str">
        <f aca="false">IFERROR(VLOOKUP(D227,tipo,1,0),"NO")</f>
        <v>Compraventa de bienes inmuebles</v>
      </c>
      <c r="AJ227" s="15" t="str">
        <f aca="false">IFERROR(VLOOKUP(E227,modal,1,0),"NO")</f>
        <v>Selección abreviada</v>
      </c>
      <c r="AK227" s="73" t="str">
        <f aca="false">IFERROR(VLOOKUP(F227,Tipo!$C$12:$C$27,1,0),"NO")</f>
        <v>Acuerdo marco de precios </v>
      </c>
      <c r="AL227" s="15" t="str">
        <f aca="false">IFERROR(VLOOKUP(H227,afectacion,1,0),"NO")</f>
        <v>Inversión</v>
      </c>
      <c r="AM227" s="15" t="n">
        <f aca="false">IFERROR(VLOOKUP(I227,programa,1,0),"NO")</f>
        <v>18</v>
      </c>
    </row>
    <row r="228" customFormat="false" ht="27" hidden="false" customHeight="true" outlineLevel="0" collapsed="false">
      <c r="A228" s="55" t="n">
        <v>1072712</v>
      </c>
      <c r="B228" s="56" t="n">
        <v>2019</v>
      </c>
      <c r="C228" s="57"/>
      <c r="D228" s="58" t="s">
        <v>393</v>
      </c>
      <c r="E228" s="57" t="s">
        <v>406</v>
      </c>
      <c r="F228" s="58" t="s">
        <v>850</v>
      </c>
      <c r="G228" s="57" t="s">
        <v>880</v>
      </c>
      <c r="H228" s="59" t="s">
        <v>70</v>
      </c>
      <c r="I228" s="60" t="n">
        <v>6</v>
      </c>
      <c r="J228" s="61" t="s">
        <v>881</v>
      </c>
      <c r="K228" s="61" t="s">
        <v>106</v>
      </c>
      <c r="L228" s="58" t="n">
        <v>1349</v>
      </c>
      <c r="M228" s="57" t="s">
        <v>882</v>
      </c>
      <c r="N228" s="57" t="s">
        <v>883</v>
      </c>
      <c r="O228" s="86" t="n">
        <v>50000000</v>
      </c>
      <c r="P228" s="64"/>
      <c r="Q228" s="64" t="n">
        <v>0</v>
      </c>
      <c r="R228" s="65"/>
      <c r="S228" s="66"/>
      <c r="T228" s="67" t="n">
        <v>50000000</v>
      </c>
      <c r="U228" s="66" t="n">
        <v>0</v>
      </c>
      <c r="V228" s="69" t="n">
        <v>43692</v>
      </c>
      <c r="W228" s="69" t="n">
        <v>43692</v>
      </c>
      <c r="X228" s="69" t="n">
        <v>43875</v>
      </c>
      <c r="Y228" s="56" t="n">
        <v>180</v>
      </c>
      <c r="Z228" s="56"/>
      <c r="AA228" s="70"/>
      <c r="AB228" s="57"/>
      <c r="AC228" s="57"/>
      <c r="AD228" s="57"/>
      <c r="AE228" s="57" t="s">
        <v>522</v>
      </c>
      <c r="AF228" s="71" t="n">
        <v>0</v>
      </c>
      <c r="AG228" s="75"/>
      <c r="AH228" s="72" t="n">
        <f aca="false">IF(SUMPRODUCT((A$14:A228=A228)*(B$14:B228=B228)*(C$14:C228=C228))&gt;1,0,1)</f>
        <v>1</v>
      </c>
      <c r="AI228" s="15" t="str">
        <f aca="false">IFERROR(VLOOKUP(D228,tipo,1,0),"NO")</f>
        <v>Compraventa de bienes muebles</v>
      </c>
      <c r="AJ228" s="15" t="str">
        <f aca="false">IFERROR(VLOOKUP(E228,modal,1,0),"NO")</f>
        <v>Selección abreviada</v>
      </c>
      <c r="AK228" s="73" t="str">
        <f aca="false">IFERROR(VLOOKUP(F228,Tipo!$C$12:$C$27,1,0),"NO")</f>
        <v>Acuerdo marco de precios </v>
      </c>
      <c r="AL228" s="15" t="str">
        <f aca="false">IFERROR(VLOOKUP(H228,afectacion,1,0),"NO")</f>
        <v>Inversión</v>
      </c>
      <c r="AM228" s="15" t="n">
        <f aca="false">IFERROR(VLOOKUP(I228,programa,1,0),"NO")</f>
        <v>6</v>
      </c>
    </row>
    <row r="229" customFormat="false" ht="27" hidden="false" customHeight="true" outlineLevel="0" collapsed="false">
      <c r="A229" s="57" t="n">
        <v>77</v>
      </c>
      <c r="B229" s="56" t="n">
        <v>2018</v>
      </c>
      <c r="C229" s="57" t="s">
        <v>884</v>
      </c>
      <c r="D229" s="58" t="s">
        <v>387</v>
      </c>
      <c r="E229" s="57" t="s">
        <v>363</v>
      </c>
      <c r="F229" s="58" t="s">
        <v>364</v>
      </c>
      <c r="G229" s="57" t="s">
        <v>885</v>
      </c>
      <c r="H229" s="59" t="s">
        <v>859</v>
      </c>
      <c r="I229" s="60" t="s">
        <v>364</v>
      </c>
      <c r="J229" s="61" t="s">
        <v>401</v>
      </c>
      <c r="K229" s="61" t="s">
        <v>401</v>
      </c>
      <c r="L229" s="62" t="n">
        <v>0</v>
      </c>
      <c r="M229" s="57" t="s">
        <v>886</v>
      </c>
      <c r="N229" s="57" t="s">
        <v>887</v>
      </c>
      <c r="O229" s="86"/>
      <c r="P229" s="64" t="n">
        <v>1</v>
      </c>
      <c r="Q229" s="64" t="n">
        <v>-2700</v>
      </c>
      <c r="R229" s="65" t="n">
        <v>1</v>
      </c>
      <c r="S229" s="66" t="n">
        <v>4815000</v>
      </c>
      <c r="T229" s="67" t="n">
        <f aca="false">O229+Q229+S229</f>
        <v>4812300</v>
      </c>
      <c r="U229" s="68" t="n">
        <v>4812300</v>
      </c>
      <c r="V229" s="81" t="n">
        <v>43172</v>
      </c>
      <c r="W229" s="81" t="n">
        <v>43172</v>
      </c>
      <c r="X229" s="81" t="n">
        <v>43642</v>
      </c>
      <c r="Y229" s="55" t="n">
        <v>330</v>
      </c>
      <c r="Z229" s="55" t="n">
        <v>135</v>
      </c>
      <c r="AA229" s="70"/>
      <c r="AB229" s="57"/>
      <c r="AC229" s="57"/>
      <c r="AD229" s="57" t="s">
        <v>74</v>
      </c>
      <c r="AE229" s="57"/>
      <c r="AF229" s="71" t="n">
        <v>1</v>
      </c>
      <c r="AG229" s="75"/>
      <c r="AH229" s="72" t="n">
        <f aca="false">IF(SUMPRODUCT((A$14:A229=A229)*(B$14:B229=B229)*(C$14:C229=C229))&gt;1,0,1)</f>
        <v>1</v>
      </c>
      <c r="AI229" s="15" t="str">
        <f aca="false">IFERROR(VLOOKUP(D229,tipo,1,0),"NO")</f>
        <v>Contratos de prestación de servicios</v>
      </c>
      <c r="AJ229" s="15" t="str">
        <f aca="false">IFERROR(VLOOKUP(E229,modal,1,0),"NO")</f>
        <v>Contratación mínima cuantia</v>
      </c>
      <c r="AK229" s="73" t="str">
        <f aca="false">IFERROR(VLOOKUP(F229,Tipo!$C$12:$C$27,1,0),"NO")</f>
        <v>NO</v>
      </c>
      <c r="AL229" s="15" t="str">
        <f aca="false">IFERROR(VLOOKUP(H229,afectacion,1,0),"NO")</f>
        <v>Funcionamiento</v>
      </c>
      <c r="AM229" s="15" t="str">
        <f aca="false">IFERROR(VLOOKUP(I229,programa,1,0),"NO")</f>
        <v>NO</v>
      </c>
    </row>
    <row r="230" customFormat="false" ht="27" hidden="false" customHeight="true" outlineLevel="0" collapsed="false">
      <c r="A230" s="57" t="n">
        <v>151</v>
      </c>
      <c r="B230" s="56" t="n">
        <v>2018</v>
      </c>
      <c r="C230" s="55" t="s">
        <v>848</v>
      </c>
      <c r="D230" s="58" t="s">
        <v>387</v>
      </c>
      <c r="E230" s="57" t="s">
        <v>406</v>
      </c>
      <c r="F230" s="58" t="s">
        <v>407</v>
      </c>
      <c r="G230" s="57" t="s">
        <v>888</v>
      </c>
      <c r="H230" s="59" t="s">
        <v>859</v>
      </c>
      <c r="I230" s="60" t="s">
        <v>364</v>
      </c>
      <c r="J230" s="61" t="s">
        <v>401</v>
      </c>
      <c r="K230" s="61" t="s">
        <v>401</v>
      </c>
      <c r="L230" s="62" t="n">
        <v>0</v>
      </c>
      <c r="M230" s="57" t="n">
        <v>860515236</v>
      </c>
      <c r="N230" s="57" t="s">
        <v>533</v>
      </c>
      <c r="O230" s="86"/>
      <c r="P230" s="64"/>
      <c r="Q230" s="64" t="n">
        <v>0</v>
      </c>
      <c r="R230" s="65" t="n">
        <v>1</v>
      </c>
      <c r="S230" s="66" t="n">
        <v>32204810</v>
      </c>
      <c r="T230" s="67" t="n">
        <f aca="false">O230+Q230+S230</f>
        <v>32204810</v>
      </c>
      <c r="U230" s="68" t="n">
        <v>32204810</v>
      </c>
      <c r="V230" s="87" t="n">
        <v>43402</v>
      </c>
      <c r="W230" s="87" t="n">
        <v>43402</v>
      </c>
      <c r="X230" s="87" t="n">
        <v>43583</v>
      </c>
      <c r="Y230" s="76" t="n">
        <v>180</v>
      </c>
      <c r="Z230" s="76"/>
      <c r="AA230" s="70"/>
      <c r="AB230" s="57"/>
      <c r="AC230" s="57"/>
      <c r="AD230" s="57"/>
      <c r="AE230" s="57" t="s">
        <v>522</v>
      </c>
      <c r="AF230" s="71" t="n">
        <v>1</v>
      </c>
      <c r="AG230" s="75"/>
      <c r="AH230" s="72" t="n">
        <f aca="false">IF(SUMPRODUCT((A$14:A230=A230)*(B$14:B230=B230)*(C$14:C230=C230))&gt;1,0,1)</f>
        <v>1</v>
      </c>
      <c r="AI230" s="15" t="str">
        <f aca="false">IFERROR(VLOOKUP(D230,tipo,1,0),"NO")</f>
        <v>Contratos de prestación de servicios</v>
      </c>
      <c r="AJ230" s="15" t="str">
        <f aca="false">IFERROR(VLOOKUP(E230,modal,1,0),"NO")</f>
        <v>Selección abreviada</v>
      </c>
      <c r="AK230" s="73" t="str">
        <f aca="false">IFERROR(VLOOKUP(F230,Tipo!$C$12:$C$27,1,0),"NO")</f>
        <v>Selección abreviada por menor cuantía </v>
      </c>
      <c r="AL230" s="15" t="str">
        <f aca="false">IFERROR(VLOOKUP(H230,afectacion,1,0),"NO")</f>
        <v>Funcionamiento</v>
      </c>
      <c r="AM230" s="15" t="str">
        <f aca="false">IFERROR(VLOOKUP(I230,programa,1,0),"NO")</f>
        <v>NO</v>
      </c>
    </row>
    <row r="231" customFormat="false" ht="27" hidden="false" customHeight="true" outlineLevel="0" collapsed="false">
      <c r="A231" s="57" t="n">
        <v>170</v>
      </c>
      <c r="B231" s="56" t="n">
        <v>2018</v>
      </c>
      <c r="C231" s="55" t="s">
        <v>889</v>
      </c>
      <c r="D231" s="58" t="s">
        <v>387</v>
      </c>
      <c r="E231" s="57" t="s">
        <v>406</v>
      </c>
      <c r="F231" s="58" t="s">
        <v>407</v>
      </c>
      <c r="G231" s="57" t="s">
        <v>890</v>
      </c>
      <c r="H231" s="59" t="s">
        <v>859</v>
      </c>
      <c r="I231" s="60" t="s">
        <v>364</v>
      </c>
      <c r="J231" s="61" t="s">
        <v>401</v>
      </c>
      <c r="K231" s="61" t="s">
        <v>401</v>
      </c>
      <c r="L231" s="62" t="n">
        <v>0</v>
      </c>
      <c r="M231" s="57" t="s">
        <v>891</v>
      </c>
      <c r="N231" s="57" t="s">
        <v>892</v>
      </c>
      <c r="O231" s="86" t="n">
        <v>44000000</v>
      </c>
      <c r="P231" s="64"/>
      <c r="Q231" s="64" t="n">
        <v>0</v>
      </c>
      <c r="R231" s="65"/>
      <c r="S231" s="66"/>
      <c r="T231" s="67" t="n">
        <f aca="false">O231+Q231+S231</f>
        <v>44000000</v>
      </c>
      <c r="U231" s="68" t="n">
        <v>0</v>
      </c>
      <c r="V231" s="87" t="n">
        <v>43447</v>
      </c>
      <c r="W231" s="87" t="n">
        <v>43458</v>
      </c>
      <c r="X231" s="87" t="n">
        <v>43822</v>
      </c>
      <c r="Y231" s="76" t="n">
        <v>240</v>
      </c>
      <c r="Z231" s="76" t="n">
        <v>120</v>
      </c>
      <c r="AA231" s="70"/>
      <c r="AB231" s="57"/>
      <c r="AC231" s="57" t="s">
        <v>522</v>
      </c>
      <c r="AD231" s="57"/>
      <c r="AE231" s="57"/>
      <c r="AF231" s="71" t="n">
        <v>0</v>
      </c>
      <c r="AG231" s="76"/>
      <c r="AH231" s="72" t="n">
        <f aca="false">IF(SUMPRODUCT((A$14:A231=A231)*(B$14:B231=B231)*(C$14:C231=C231))&gt;1,0,1)</f>
        <v>1</v>
      </c>
      <c r="AI231" s="15" t="str">
        <f aca="false">IFERROR(VLOOKUP(D231,tipo,1,0),"NO")</f>
        <v>Contratos de prestación de servicios</v>
      </c>
      <c r="AJ231" s="15" t="str">
        <f aca="false">IFERROR(VLOOKUP(E231,modal,1,0),"NO")</f>
        <v>Selección abreviada</v>
      </c>
      <c r="AK231" s="73" t="str">
        <f aca="false">IFERROR(VLOOKUP(F231,Tipo!$C$12:$C$27,1,0),"NO")</f>
        <v>Selección abreviada por menor cuantía </v>
      </c>
      <c r="AL231" s="15" t="str">
        <f aca="false">IFERROR(VLOOKUP(H231,afectacion,1,0),"NO")</f>
        <v>Funcionamiento</v>
      </c>
      <c r="AM231" s="15" t="str">
        <f aca="false">IFERROR(VLOOKUP(I231,programa,1,0),"NO")</f>
        <v>NO</v>
      </c>
    </row>
    <row r="232" customFormat="false" ht="27" hidden="false" customHeight="true" outlineLevel="0" collapsed="false">
      <c r="A232" s="57"/>
      <c r="B232" s="56"/>
      <c r="C232" s="57"/>
      <c r="D232" s="58"/>
      <c r="E232" s="57"/>
      <c r="F232" s="58"/>
      <c r="G232" s="57"/>
      <c r="H232" s="59"/>
      <c r="I232" s="60"/>
      <c r="J232" s="61"/>
      <c r="K232" s="61"/>
      <c r="L232" s="62"/>
      <c r="M232" s="57"/>
      <c r="N232" s="57"/>
      <c r="O232" s="86"/>
      <c r="P232" s="64"/>
      <c r="Q232" s="64"/>
      <c r="R232" s="65"/>
      <c r="S232" s="66"/>
      <c r="T232" s="67"/>
      <c r="U232" s="68"/>
      <c r="V232" s="69"/>
      <c r="W232" s="69"/>
      <c r="X232" s="69"/>
      <c r="Y232" s="56"/>
      <c r="Z232" s="56"/>
      <c r="AA232" s="88"/>
      <c r="AB232" s="57"/>
      <c r="AC232" s="57"/>
      <c r="AD232" s="57"/>
      <c r="AE232" s="57"/>
      <c r="AF232" s="71"/>
      <c r="AG232" s="75"/>
      <c r="AH232" s="72" t="n">
        <f aca="false">IF(SUMPRODUCT((A$14:A232=A232)*(B$14:B232=B232)*(C$14:C232=C232))&gt;1,0,1)</f>
        <v>1</v>
      </c>
      <c r="AI232" s="15" t="str">
        <f aca="false">IFERROR(VLOOKUP(D232,tipo,1,0),"NO")</f>
        <v>NO</v>
      </c>
      <c r="AJ232" s="15" t="str">
        <f aca="false">IFERROR(VLOOKUP(E232,modal,1,0),"NO")</f>
        <v>NO</v>
      </c>
      <c r="AK232" s="73" t="str">
        <f aca="false">IFERROR(VLOOKUP(F232,Tipo!$C$12:$C$27,1,0),"NO")</f>
        <v>NO</v>
      </c>
      <c r="AL232" s="15" t="str">
        <f aca="false">IFERROR(VLOOKUP(H232,afectacion,1,0),"NO")</f>
        <v>NO</v>
      </c>
      <c r="AM232" s="15" t="str">
        <f aca="false">IFERROR(VLOOKUP(I232,programa,1,0),"NO")</f>
        <v>NO</v>
      </c>
    </row>
    <row r="233" customFormat="false" ht="27" hidden="false" customHeight="true" outlineLevel="0" collapsed="false">
      <c r="A233" s="57"/>
      <c r="B233" s="56"/>
      <c r="C233" s="57"/>
      <c r="D233" s="58"/>
      <c r="E233" s="57"/>
      <c r="F233" s="58"/>
      <c r="G233" s="57"/>
      <c r="H233" s="59"/>
      <c r="I233" s="60"/>
      <c r="J233" s="61"/>
      <c r="K233" s="61"/>
      <c r="L233" s="62"/>
      <c r="M233" s="57"/>
      <c r="N233" s="57"/>
      <c r="O233" s="86"/>
      <c r="P233" s="64"/>
      <c r="Q233" s="64"/>
      <c r="R233" s="65"/>
      <c r="S233" s="66"/>
      <c r="T233" s="67"/>
      <c r="U233" s="68"/>
      <c r="V233" s="69"/>
      <c r="W233" s="69"/>
      <c r="X233" s="69"/>
      <c r="Y233" s="56"/>
      <c r="Z233" s="56"/>
      <c r="AA233" s="88"/>
      <c r="AB233" s="57"/>
      <c r="AC233" s="57"/>
      <c r="AD233" s="57"/>
      <c r="AE233" s="57"/>
      <c r="AF233" s="71"/>
      <c r="AG233" s="75"/>
      <c r="AH233" s="72" t="n">
        <f aca="false">IF(SUMPRODUCT((A$14:A233=A233)*(B$14:B233=B233)*(C$14:C233=C233))&gt;1,0,1)</f>
        <v>0</v>
      </c>
      <c r="AI233" s="15" t="str">
        <f aca="false">IFERROR(VLOOKUP(D233,tipo,1,0),"NO")</f>
        <v>NO</v>
      </c>
      <c r="AJ233" s="15" t="str">
        <f aca="false">IFERROR(VLOOKUP(E233,modal,1,0),"NO")</f>
        <v>NO</v>
      </c>
      <c r="AK233" s="73" t="str">
        <f aca="false">IFERROR(VLOOKUP(F233,Tipo!$C$12:$C$27,1,0),"NO")</f>
        <v>NO</v>
      </c>
      <c r="AL233" s="15" t="str">
        <f aca="false">IFERROR(VLOOKUP(H233,afectacion,1,0),"NO")</f>
        <v>NO</v>
      </c>
      <c r="AM233" s="15" t="str">
        <f aca="false">IFERROR(VLOOKUP(I233,programa,1,0),"NO")</f>
        <v>NO</v>
      </c>
    </row>
    <row r="234" customFormat="false" ht="27" hidden="false" customHeight="true" outlineLevel="0" collapsed="false">
      <c r="A234" s="55"/>
      <c r="B234" s="56"/>
      <c r="C234" s="57"/>
      <c r="D234" s="58"/>
      <c r="E234" s="57"/>
      <c r="F234" s="58"/>
      <c r="G234" s="89"/>
      <c r="H234" s="59"/>
      <c r="I234" s="60"/>
      <c r="J234" s="61"/>
      <c r="K234" s="61"/>
      <c r="L234" s="62"/>
      <c r="M234" s="57"/>
      <c r="N234" s="58"/>
      <c r="O234" s="86"/>
      <c r="P234" s="64"/>
      <c r="Q234" s="64"/>
      <c r="R234" s="65"/>
      <c r="S234" s="66"/>
      <c r="T234" s="67"/>
      <c r="U234" s="66"/>
      <c r="V234" s="69"/>
      <c r="W234" s="69"/>
      <c r="X234" s="69"/>
      <c r="Y234" s="56"/>
      <c r="Z234" s="56"/>
      <c r="AA234" s="88"/>
      <c r="AB234" s="57"/>
      <c r="AC234" s="57"/>
      <c r="AD234" s="57"/>
      <c r="AE234" s="57"/>
      <c r="AF234" s="71"/>
      <c r="AG234" s="75"/>
      <c r="AH234" s="72" t="n">
        <f aca="false">IF(SUMPRODUCT((A$14:A234=A234)*(B$14:B234=B234)*(C$14:C234=C234))&gt;1,0,1)</f>
        <v>0</v>
      </c>
      <c r="AI234" s="15" t="str">
        <f aca="false">IFERROR(VLOOKUP(D234,tipo,1,0),"NO")</f>
        <v>NO</v>
      </c>
      <c r="AJ234" s="15" t="str">
        <f aca="false">IFERROR(VLOOKUP(E234,modal,1,0),"NO")</f>
        <v>NO</v>
      </c>
      <c r="AK234" s="73" t="str">
        <f aca="false">IFERROR(VLOOKUP(F234,Tipo!$C$12:$C$27,1,0),"NO")</f>
        <v>NO</v>
      </c>
      <c r="AL234" s="15" t="str">
        <f aca="false">IFERROR(VLOOKUP(H234,afectacion,1,0),"NO")</f>
        <v>NO</v>
      </c>
      <c r="AM234" s="15" t="str">
        <f aca="false">IFERROR(VLOOKUP(I234,programa,1,0),"NO")</f>
        <v>NO</v>
      </c>
    </row>
    <row r="235" customFormat="false" ht="27" hidden="false" customHeight="true" outlineLevel="0" collapsed="false">
      <c r="A235" s="55"/>
      <c r="B235" s="56"/>
      <c r="C235" s="57"/>
      <c r="D235" s="58"/>
      <c r="E235" s="57"/>
      <c r="F235" s="58"/>
      <c r="G235" s="89"/>
      <c r="H235" s="59"/>
      <c r="I235" s="60"/>
      <c r="J235" s="61"/>
      <c r="K235" s="61"/>
      <c r="L235" s="62"/>
      <c r="M235" s="57"/>
      <c r="N235" s="57"/>
      <c r="O235" s="86"/>
      <c r="P235" s="64"/>
      <c r="Q235" s="64"/>
      <c r="R235" s="65"/>
      <c r="S235" s="66"/>
      <c r="T235" s="67"/>
      <c r="U235" s="66"/>
      <c r="V235" s="69"/>
      <c r="W235" s="69"/>
      <c r="X235" s="69"/>
      <c r="Y235" s="56"/>
      <c r="Z235" s="56"/>
      <c r="AA235" s="88"/>
      <c r="AB235" s="57"/>
      <c r="AC235" s="57"/>
      <c r="AD235" s="57"/>
      <c r="AE235" s="57"/>
      <c r="AF235" s="71"/>
      <c r="AG235" s="75"/>
      <c r="AH235" s="72" t="n">
        <f aca="false">IF(SUMPRODUCT((A$14:A235=A235)*(B$14:B235=B235)*(C$14:C235=C235))&gt;1,0,1)</f>
        <v>0</v>
      </c>
      <c r="AI235" s="15" t="str">
        <f aca="false">IFERROR(VLOOKUP(D235,tipo,1,0),"NO")</f>
        <v>NO</v>
      </c>
      <c r="AJ235" s="15" t="str">
        <f aca="false">IFERROR(VLOOKUP(E235,modal,1,0),"NO")</f>
        <v>NO</v>
      </c>
      <c r="AK235" s="73" t="str">
        <f aca="false">IFERROR(VLOOKUP(F235,Tipo!$C$12:$C$27,1,0),"NO")</f>
        <v>NO</v>
      </c>
      <c r="AL235" s="15" t="str">
        <f aca="false">IFERROR(VLOOKUP(H235,afectacion,1,0),"NO")</f>
        <v>NO</v>
      </c>
      <c r="AM235" s="15" t="str">
        <f aca="false">IFERROR(VLOOKUP(I235,programa,1,0),"NO")</f>
        <v>NO</v>
      </c>
    </row>
    <row r="236" customFormat="false" ht="27" hidden="false" customHeight="true" outlineLevel="0" collapsed="false">
      <c r="A236" s="55" t="s">
        <v>893</v>
      </c>
      <c r="B236" s="56" t="n">
        <v>2011</v>
      </c>
      <c r="C236" s="57"/>
      <c r="D236" s="58" t="s">
        <v>894</v>
      </c>
      <c r="E236" s="57"/>
      <c r="F236" s="58"/>
      <c r="G236" s="89" t="s">
        <v>895</v>
      </c>
      <c r="H236" s="59" t="s">
        <v>70</v>
      </c>
      <c r="I236" s="60" t="n">
        <v>3</v>
      </c>
      <c r="J236" s="61" t="s">
        <v>118</v>
      </c>
      <c r="K236" s="61" t="s">
        <v>106</v>
      </c>
      <c r="L236" s="62" t="n">
        <v>1334</v>
      </c>
      <c r="M236" s="57"/>
      <c r="N236" s="57" t="s">
        <v>896</v>
      </c>
      <c r="O236" s="86" t="n">
        <v>344160000</v>
      </c>
      <c r="P236" s="64"/>
      <c r="Q236" s="66"/>
      <c r="R236" s="65"/>
      <c r="S236" s="66"/>
      <c r="T236" s="67" t="n">
        <v>344160000</v>
      </c>
      <c r="U236" s="66" t="n">
        <v>313150000</v>
      </c>
      <c r="V236" s="69" t="n">
        <v>43466</v>
      </c>
      <c r="W236" s="69" t="n">
        <v>43497</v>
      </c>
      <c r="X236" s="69" t="n">
        <v>43861</v>
      </c>
      <c r="Y236" s="56" t="n">
        <v>365</v>
      </c>
      <c r="Z236" s="56"/>
      <c r="AA236" s="88"/>
      <c r="AB236" s="57"/>
      <c r="AC236" s="57"/>
      <c r="AD236" s="57"/>
      <c r="AE236" s="57"/>
      <c r="AF236" s="71" t="n">
        <v>0.909896559739656</v>
      </c>
      <c r="AG236" s="75"/>
      <c r="AH236" s="72" t="n">
        <f aca="false">IF(SUMPRODUCT((A$14:A236=A236)*(B$14:B236=B236)*(C$14:C236=C236))&gt;1,0,1)</f>
        <v>1</v>
      </c>
      <c r="AI236" s="15" t="str">
        <f aca="false">IFERROR(VLOOKUP(D236,tipo,1,0),"NO")</f>
        <v>Convenios de apoyo y/o convenios de asociación </v>
      </c>
      <c r="AJ236" s="15" t="str">
        <f aca="false">IFERROR(VLOOKUP(E236,modal,1,0),"NO")</f>
        <v>NO</v>
      </c>
      <c r="AK236" s="73" t="str">
        <f aca="false">IFERROR(VLOOKUP(F236,Tipo!$C$12:$C$27,1,0),"NO")</f>
        <v>NO</v>
      </c>
      <c r="AL236" s="15" t="str">
        <f aca="false">IFERROR(VLOOKUP(H236,afectacion,1,0),"NO")</f>
        <v>Inversión</v>
      </c>
      <c r="AM236" s="15" t="n">
        <f aca="false">IFERROR(VLOOKUP(I236,programa,1,0),"NO")</f>
        <v>3</v>
      </c>
    </row>
    <row r="237" customFormat="false" ht="27" hidden="false" customHeight="true" outlineLevel="0" collapsed="false">
      <c r="A237" s="55" t="s">
        <v>893</v>
      </c>
      <c r="B237" s="56" t="n">
        <v>2011</v>
      </c>
      <c r="C237" s="57"/>
      <c r="D237" s="58" t="s">
        <v>894</v>
      </c>
      <c r="E237" s="57"/>
      <c r="F237" s="58"/>
      <c r="G237" s="89" t="s">
        <v>897</v>
      </c>
      <c r="H237" s="59" t="s">
        <v>70</v>
      </c>
      <c r="I237" s="60" t="n">
        <v>3</v>
      </c>
      <c r="J237" s="61" t="s">
        <v>118</v>
      </c>
      <c r="K237" s="61" t="s">
        <v>106</v>
      </c>
      <c r="L237" s="62" t="n">
        <v>1334</v>
      </c>
      <c r="M237" s="57"/>
      <c r="N237" s="57" t="s">
        <v>896</v>
      </c>
      <c r="O237" s="86" t="n">
        <v>5000000</v>
      </c>
      <c r="P237" s="64"/>
      <c r="Q237" s="66"/>
      <c r="R237" s="65"/>
      <c r="S237" s="66"/>
      <c r="T237" s="67" t="n">
        <v>5000000</v>
      </c>
      <c r="U237" s="66" t="n">
        <v>3304574</v>
      </c>
      <c r="V237" s="69" t="n">
        <v>43466</v>
      </c>
      <c r="W237" s="69" t="n">
        <v>43497</v>
      </c>
      <c r="X237" s="69" t="n">
        <v>43830</v>
      </c>
      <c r="Y237" s="56" t="n">
        <v>365</v>
      </c>
      <c r="Z237" s="56"/>
      <c r="AA237" s="88"/>
      <c r="AB237" s="57"/>
      <c r="AC237" s="57"/>
      <c r="AD237" s="57"/>
      <c r="AE237" s="57"/>
      <c r="AF237" s="71" t="n">
        <v>0.6609148</v>
      </c>
      <c r="AG237" s="75"/>
      <c r="AH237" s="72" t="n">
        <f aca="false">IF(SUMPRODUCT((A$14:A237=A237)*(B$14:B237=B237)*(C$14:C237=C237))&gt;1,0,1)</f>
        <v>0</v>
      </c>
      <c r="AI237" s="15" t="str">
        <f aca="false">IFERROR(VLOOKUP(D237,tipo,1,0),"NO")</f>
        <v>Convenios de apoyo y/o convenios de asociación </v>
      </c>
      <c r="AJ237" s="15" t="str">
        <f aca="false">IFERROR(VLOOKUP(E237,modal,1,0),"NO")</f>
        <v>NO</v>
      </c>
      <c r="AK237" s="73" t="str">
        <f aca="false">IFERROR(VLOOKUP(F237,Tipo!$C$12:$C$27,1,0),"NO")</f>
        <v>NO</v>
      </c>
      <c r="AL237" s="15" t="str">
        <f aca="false">IFERROR(VLOOKUP(H237,afectacion,1,0),"NO")</f>
        <v>Inversión</v>
      </c>
      <c r="AM237" s="15" t="n">
        <f aca="false">IFERROR(VLOOKUP(I237,programa,1,0),"NO")</f>
        <v>3</v>
      </c>
    </row>
    <row r="238" customFormat="false" ht="27" hidden="false" customHeight="true" outlineLevel="0" collapsed="false">
      <c r="A238" s="55"/>
      <c r="B238" s="56" t="n">
        <v>2019</v>
      </c>
      <c r="C238" s="57"/>
      <c r="D238" s="58" t="s">
        <v>898</v>
      </c>
      <c r="E238" s="57"/>
      <c r="F238" s="58"/>
      <c r="G238" s="89" t="s">
        <v>899</v>
      </c>
      <c r="H238" s="59" t="s">
        <v>859</v>
      </c>
      <c r="I238" s="60" t="s">
        <v>364</v>
      </c>
      <c r="J238" s="61" t="s">
        <v>401</v>
      </c>
      <c r="K238" s="61" t="s">
        <v>401</v>
      </c>
      <c r="L238" s="62"/>
      <c r="M238" s="57"/>
      <c r="N238" s="57" t="s">
        <v>900</v>
      </c>
      <c r="O238" s="86" t="n">
        <v>573436014</v>
      </c>
      <c r="P238" s="64"/>
      <c r="Q238" s="64"/>
      <c r="R238" s="65"/>
      <c r="S238" s="66"/>
      <c r="T238" s="67" t="n">
        <f aca="false">O238+Q238+S238</f>
        <v>573436014</v>
      </c>
      <c r="U238" s="66" t="n">
        <v>573436014</v>
      </c>
      <c r="V238" s="69" t="n">
        <v>43435</v>
      </c>
      <c r="W238" s="69" t="n">
        <v>43435</v>
      </c>
      <c r="X238" s="69" t="n">
        <v>43799</v>
      </c>
      <c r="Y238" s="56" t="n">
        <v>365</v>
      </c>
      <c r="Z238" s="56"/>
      <c r="AA238" s="88"/>
      <c r="AB238" s="57"/>
      <c r="AC238" s="57"/>
      <c r="AD238" s="57"/>
      <c r="AE238" s="57"/>
      <c r="AF238" s="71" t="n">
        <v>1</v>
      </c>
      <c r="AG238" s="75"/>
      <c r="AH238" s="72" t="n">
        <f aca="false">IF(SUMPRODUCT((A$14:A238=A238)*(B$14:B238=B238)*(C$14:C238=C238))&gt;1,0,1)</f>
        <v>1</v>
      </c>
      <c r="AI238" s="15" t="str">
        <f aca="false">IFERROR(VLOOKUP(D238,tipo,1,0),"NO")</f>
        <v>Otros gastos</v>
      </c>
      <c r="AJ238" s="15" t="str">
        <f aca="false">IFERROR(VLOOKUP(E238,modal,1,0),"NO")</f>
        <v>NO</v>
      </c>
      <c r="AK238" s="73" t="str">
        <f aca="false">IFERROR(VLOOKUP(F238,Tipo!$C$12:$C$27,1,0),"NO")</f>
        <v>NO</v>
      </c>
      <c r="AL238" s="15" t="str">
        <f aca="false">IFERROR(VLOOKUP(H238,afectacion,1,0),"NO")</f>
        <v>Funcionamiento</v>
      </c>
      <c r="AM238" s="15" t="str">
        <f aca="false">IFERROR(VLOOKUP(I238,programa,1,0),"NO")</f>
        <v>NO</v>
      </c>
    </row>
    <row r="239" customFormat="false" ht="27" hidden="false" customHeight="true" outlineLevel="0" collapsed="false">
      <c r="A239" s="55"/>
      <c r="B239" s="56" t="n">
        <v>2019</v>
      </c>
      <c r="C239" s="57"/>
      <c r="D239" s="58" t="s">
        <v>898</v>
      </c>
      <c r="E239" s="57"/>
      <c r="F239" s="58"/>
      <c r="G239" s="89" t="s">
        <v>901</v>
      </c>
      <c r="H239" s="59" t="s">
        <v>70</v>
      </c>
      <c r="I239" s="60" t="n">
        <v>18</v>
      </c>
      <c r="J239" s="61" t="s">
        <v>123</v>
      </c>
      <c r="K239" s="61" t="s">
        <v>124</v>
      </c>
      <c r="L239" s="62" t="n">
        <v>1364</v>
      </c>
      <c r="M239" s="57"/>
      <c r="N239" s="57" t="s">
        <v>902</v>
      </c>
      <c r="O239" s="86" t="n">
        <v>2825000</v>
      </c>
      <c r="P239" s="64"/>
      <c r="Q239" s="90"/>
      <c r="R239" s="65"/>
      <c r="S239" s="66"/>
      <c r="T239" s="67" t="n">
        <v>2825000</v>
      </c>
      <c r="U239" s="66" t="n">
        <v>2825000</v>
      </c>
      <c r="V239" s="69" t="n">
        <v>43435</v>
      </c>
      <c r="W239" s="69" t="n">
        <v>43435</v>
      </c>
      <c r="X239" s="69" t="n">
        <v>43799</v>
      </c>
      <c r="Y239" s="56" t="n">
        <v>365</v>
      </c>
      <c r="Z239" s="56"/>
      <c r="AA239" s="88"/>
      <c r="AB239" s="57"/>
      <c r="AC239" s="57"/>
      <c r="AD239" s="57"/>
      <c r="AE239" s="57"/>
      <c r="AF239" s="71" t="n">
        <v>1</v>
      </c>
      <c r="AG239" s="75"/>
      <c r="AH239" s="72" t="n">
        <f aca="false">IF(SUMPRODUCT((A$14:A239=A239)*(B$14:B239=B239)*(C$14:C239=C239))&gt;1,0,1)</f>
        <v>0</v>
      </c>
      <c r="AI239" s="15" t="str">
        <f aca="false">IFERROR(VLOOKUP(D239,tipo,1,0),"NO")</f>
        <v>Otros gastos</v>
      </c>
      <c r="AJ239" s="15" t="str">
        <f aca="false">IFERROR(VLOOKUP(E239,modal,1,0),"NO")</f>
        <v>NO</v>
      </c>
      <c r="AK239" s="73" t="str">
        <f aca="false">IFERROR(VLOOKUP(F239,Tipo!$C$12:$C$27,1,0),"NO")</f>
        <v>NO</v>
      </c>
      <c r="AL239" s="15" t="str">
        <f aca="false">IFERROR(VLOOKUP(H239,afectacion,1,0),"NO")</f>
        <v>Inversión</v>
      </c>
      <c r="AM239" s="15" t="n">
        <f aca="false">IFERROR(VLOOKUP(I239,programa,1,0),"NO")</f>
        <v>18</v>
      </c>
    </row>
    <row r="240" customFormat="false" ht="27" hidden="false" customHeight="true" outlineLevel="0" collapsed="false">
      <c r="A240" s="57"/>
      <c r="B240" s="56" t="n">
        <v>2019</v>
      </c>
      <c r="C240" s="57"/>
      <c r="D240" s="58" t="s">
        <v>898</v>
      </c>
      <c r="E240" s="57"/>
      <c r="F240" s="58"/>
      <c r="G240" s="89" t="s">
        <v>901</v>
      </c>
      <c r="H240" s="59" t="s">
        <v>70</v>
      </c>
      <c r="I240" s="60" t="n">
        <v>45</v>
      </c>
      <c r="J240" s="61" t="s">
        <v>71</v>
      </c>
      <c r="K240" s="61" t="s">
        <v>72</v>
      </c>
      <c r="L240" s="62" t="n">
        <v>1375</v>
      </c>
      <c r="M240" s="57"/>
      <c r="N240" s="57" t="s">
        <v>902</v>
      </c>
      <c r="O240" s="86" t="n">
        <v>4195500</v>
      </c>
      <c r="P240" s="64"/>
      <c r="Q240" s="64"/>
      <c r="R240" s="65"/>
      <c r="S240" s="66"/>
      <c r="T240" s="67" t="n">
        <v>4195500</v>
      </c>
      <c r="U240" s="68" t="n">
        <v>4195500</v>
      </c>
      <c r="V240" s="69" t="n">
        <v>43435</v>
      </c>
      <c r="W240" s="69" t="n">
        <v>43435</v>
      </c>
      <c r="X240" s="69" t="n">
        <v>43799</v>
      </c>
      <c r="Y240" s="56" t="n">
        <v>365</v>
      </c>
      <c r="Z240" s="56"/>
      <c r="AA240" s="88"/>
      <c r="AB240" s="57"/>
      <c r="AC240" s="57"/>
      <c r="AD240" s="57"/>
      <c r="AE240" s="57"/>
      <c r="AF240" s="71" t="n">
        <v>1</v>
      </c>
      <c r="AG240" s="75"/>
      <c r="AH240" s="72" t="n">
        <f aca="false">IF(SUMPRODUCT((A$14:A240=A240)*(B$14:B240=B240)*(C$14:C240=C240))&gt;1,0,1)</f>
        <v>0</v>
      </c>
      <c r="AI240" s="15" t="str">
        <f aca="false">IFERROR(VLOOKUP(D240,tipo,1,0),"NO")</f>
        <v>Otros gastos</v>
      </c>
      <c r="AJ240" s="15" t="str">
        <f aca="false">IFERROR(VLOOKUP(E240,modal,1,0),"NO")</f>
        <v>NO</v>
      </c>
      <c r="AK240" s="73" t="str">
        <f aca="false">IFERROR(VLOOKUP(F240,Tipo!$C$12:$C$27,1,0),"NO")</f>
        <v>NO</v>
      </c>
      <c r="AL240" s="15" t="str">
        <f aca="false">IFERROR(VLOOKUP(H240,afectacion,1,0),"NO")</f>
        <v>Inversión</v>
      </c>
      <c r="AM240" s="15" t="n">
        <f aca="false">IFERROR(VLOOKUP(I240,programa,1,0),"NO")</f>
        <v>45</v>
      </c>
    </row>
    <row r="241" customFormat="false" ht="27" hidden="false" customHeight="true" outlineLevel="0" collapsed="false">
      <c r="A241" s="57"/>
      <c r="B241" s="56" t="n">
        <v>2019</v>
      </c>
      <c r="C241" s="57"/>
      <c r="D241" s="58" t="s">
        <v>898</v>
      </c>
      <c r="E241" s="57"/>
      <c r="F241" s="58"/>
      <c r="G241" s="89" t="s">
        <v>903</v>
      </c>
      <c r="H241" s="59" t="s">
        <v>859</v>
      </c>
      <c r="I241" s="60" t="s">
        <v>364</v>
      </c>
      <c r="J241" s="61" t="s">
        <v>401</v>
      </c>
      <c r="K241" s="61" t="s">
        <v>401</v>
      </c>
      <c r="L241" s="62"/>
      <c r="M241" s="57"/>
      <c r="N241" s="57" t="s">
        <v>902</v>
      </c>
      <c r="O241" s="86" t="n">
        <v>72109800</v>
      </c>
      <c r="P241" s="64"/>
      <c r="Q241" s="64"/>
      <c r="R241" s="65"/>
      <c r="S241" s="66"/>
      <c r="T241" s="67" t="n">
        <f aca="false">O241+Q241+S241</f>
        <v>72109800</v>
      </c>
      <c r="U241" s="68" t="n">
        <v>72109800</v>
      </c>
      <c r="V241" s="69" t="n">
        <v>43435</v>
      </c>
      <c r="W241" s="69" t="n">
        <v>43435</v>
      </c>
      <c r="X241" s="69" t="n">
        <v>43799</v>
      </c>
      <c r="Y241" s="56" t="n">
        <v>365</v>
      </c>
      <c r="Z241" s="56"/>
      <c r="AA241" s="88"/>
      <c r="AB241" s="57"/>
      <c r="AC241" s="57"/>
      <c r="AD241" s="57"/>
      <c r="AE241" s="57"/>
      <c r="AF241" s="71" t="n">
        <v>1</v>
      </c>
      <c r="AG241" s="75"/>
      <c r="AH241" s="72" t="n">
        <f aca="false">IF(SUMPRODUCT((A$14:A241=A241)*(B$14:B241=B241)*(C$14:C241=C241))&gt;1,0,1)</f>
        <v>0</v>
      </c>
      <c r="AI241" s="15" t="str">
        <f aca="false">IFERROR(VLOOKUP(D241,tipo,1,0),"NO")</f>
        <v>Otros gastos</v>
      </c>
      <c r="AJ241" s="15" t="str">
        <f aca="false">IFERROR(VLOOKUP(E241,modal,1,0),"NO")</f>
        <v>NO</v>
      </c>
      <c r="AK241" s="73" t="str">
        <f aca="false">IFERROR(VLOOKUP(F241,Tipo!$C$12:$C$27,1,0),"NO")</f>
        <v>NO</v>
      </c>
      <c r="AL241" s="15" t="str">
        <f aca="false">IFERROR(VLOOKUP(H241,afectacion,1,0),"NO")</f>
        <v>Funcionamiento</v>
      </c>
      <c r="AM241" s="15" t="str">
        <f aca="false">IFERROR(VLOOKUP(I241,programa,1,0),"NO")</f>
        <v>NO</v>
      </c>
    </row>
    <row r="242" customFormat="false" ht="27" hidden="false" customHeight="true" outlineLevel="0" collapsed="false">
      <c r="A242" s="57"/>
      <c r="B242" s="56" t="n">
        <v>2019</v>
      </c>
      <c r="C242" s="57"/>
      <c r="D242" s="58" t="s">
        <v>898</v>
      </c>
      <c r="E242" s="57"/>
      <c r="F242" s="58"/>
      <c r="G242" s="57" t="s">
        <v>904</v>
      </c>
      <c r="H242" s="59" t="s">
        <v>859</v>
      </c>
      <c r="I242" s="60" t="s">
        <v>364</v>
      </c>
      <c r="J242" s="61" t="s">
        <v>401</v>
      </c>
      <c r="K242" s="61" t="s">
        <v>401</v>
      </c>
      <c r="L242" s="62"/>
      <c r="M242" s="57"/>
      <c r="N242" s="57"/>
      <c r="O242" s="86" t="n">
        <v>43377096</v>
      </c>
      <c r="P242" s="64" t="n">
        <v>1</v>
      </c>
      <c r="Q242" s="64" t="n">
        <v>-995148</v>
      </c>
      <c r="R242" s="65"/>
      <c r="S242" s="66"/>
      <c r="T242" s="67" t="n">
        <f aca="false">O242+Q242+S242</f>
        <v>42381948</v>
      </c>
      <c r="U242" s="68" t="n">
        <v>42381948</v>
      </c>
      <c r="V242" s="69" t="n">
        <v>43435</v>
      </c>
      <c r="W242" s="69" t="n">
        <v>43435</v>
      </c>
      <c r="X242" s="69" t="n">
        <v>43799</v>
      </c>
      <c r="Y242" s="56" t="n">
        <v>365</v>
      </c>
      <c r="Z242" s="56"/>
      <c r="AA242" s="88"/>
      <c r="AB242" s="57"/>
      <c r="AC242" s="57"/>
      <c r="AD242" s="57"/>
      <c r="AE242" s="57"/>
      <c r="AF242" s="71" t="n">
        <v>1</v>
      </c>
      <c r="AG242" s="75"/>
      <c r="AH242" s="72" t="n">
        <f aca="false">IF(SUMPRODUCT((A$14:A242=A242)*(B$14:B242=B242)*(C$14:C242=C242))&gt;1,0,1)</f>
        <v>0</v>
      </c>
      <c r="AI242" s="15" t="str">
        <f aca="false">IFERROR(VLOOKUP(D242,tipo,1,0),"NO")</f>
        <v>Otros gastos</v>
      </c>
      <c r="AJ242" s="15" t="str">
        <f aca="false">IFERROR(VLOOKUP(E242,modal,1,0),"NO")</f>
        <v>NO</v>
      </c>
      <c r="AK242" s="73" t="str">
        <f aca="false">IFERROR(VLOOKUP(F242,Tipo!$C$12:$C$27,1,0),"NO")</f>
        <v>NO</v>
      </c>
      <c r="AL242" s="15" t="str">
        <f aca="false">IFERROR(VLOOKUP(H242,afectacion,1,0),"NO")</f>
        <v>Funcionamiento</v>
      </c>
      <c r="AM242" s="15" t="str">
        <f aca="false">IFERROR(VLOOKUP(I242,programa,1,0),"NO")</f>
        <v>NO</v>
      </c>
    </row>
    <row r="243" customFormat="false" ht="27" hidden="false" customHeight="true" outlineLevel="0" collapsed="false">
      <c r="A243" s="57"/>
      <c r="B243" s="56"/>
      <c r="C243" s="57"/>
      <c r="D243" s="58"/>
      <c r="E243" s="57"/>
      <c r="F243" s="58"/>
      <c r="G243" s="57"/>
      <c r="H243" s="59"/>
      <c r="I243" s="60"/>
      <c r="J243" s="61" t="str">
        <f aca="false">IF(ISERROR(VLOOKUP(I243,Eje_Pilar!$C$2:$E$47,2,0))," ",VLOOKUP(I243,Eje_Pilar!$C$2:$E$47,2,0))</f>
        <v> </v>
      </c>
      <c r="K243" s="61" t="str">
        <f aca="false">IF(ISERROR(VLOOKUP(I243,Eje_Pilar!$C$2:$E$47,3,0))," ",VLOOKUP(I243,Eje_Pilar!$C$2:$E$47,3,0))</f>
        <v> </v>
      </c>
      <c r="L243" s="62"/>
      <c r="M243" s="57"/>
      <c r="N243" s="57"/>
      <c r="O243" s="86"/>
      <c r="P243" s="64"/>
      <c r="Q243" s="64"/>
      <c r="R243" s="65"/>
      <c r="S243" s="66"/>
      <c r="T243" s="67" t="n">
        <f aca="false">+O243+Q243+S243</f>
        <v>0</v>
      </c>
      <c r="U243" s="68"/>
      <c r="V243" s="69"/>
      <c r="W243" s="69"/>
      <c r="X243" s="69"/>
      <c r="Y243" s="56"/>
      <c r="Z243" s="56"/>
      <c r="AA243" s="88"/>
      <c r="AB243" s="57"/>
      <c r="AC243" s="57"/>
      <c r="AD243" s="57"/>
      <c r="AE243" s="57"/>
      <c r="AF243" s="71" t="str">
        <f aca="false">IF(ISERROR(U243/T243),"-",(U243/T243))</f>
        <v>-</v>
      </c>
      <c r="AG243" s="75"/>
      <c r="AH243" s="72" t="n">
        <f aca="false">IF(SUMPRODUCT((A$14:A243=A243)*(B$14:B243=B243)*(C$14:C243=C243))&gt;1,0,1)</f>
        <v>0</v>
      </c>
      <c r="AI243" s="15" t="str">
        <f aca="false">IFERROR(VLOOKUP(D243,tipo,1,0),"NO")</f>
        <v>NO</v>
      </c>
      <c r="AJ243" s="15" t="str">
        <f aca="false">IFERROR(VLOOKUP(E243,modal,1,0),"NO")</f>
        <v>NO</v>
      </c>
      <c r="AK243" s="73" t="str">
        <f aca="false">IFERROR(VLOOKUP(F243,Tipo!$C$12:$C$27,1,0),"NO")</f>
        <v>NO</v>
      </c>
      <c r="AL243" s="15" t="str">
        <f aca="false">IFERROR(VLOOKUP(H243,afectacion,1,0),"NO")</f>
        <v>NO</v>
      </c>
      <c r="AM243" s="15" t="str">
        <f aca="false">IFERROR(VLOOKUP(I243,programa,1,0),"NO")</f>
        <v>NO</v>
      </c>
    </row>
    <row r="244" customFormat="false" ht="27" hidden="false" customHeight="true" outlineLevel="0" collapsed="false">
      <c r="A244" s="57"/>
      <c r="B244" s="56"/>
      <c r="C244" s="57"/>
      <c r="D244" s="58"/>
      <c r="E244" s="57"/>
      <c r="F244" s="58"/>
      <c r="G244" s="57"/>
      <c r="H244" s="59"/>
      <c r="I244" s="60"/>
      <c r="J244" s="61" t="str">
        <f aca="false">IF(ISERROR(VLOOKUP(I244,Eje_Pilar!$C$2:$E$47,2,0))," ",VLOOKUP(I244,Eje_Pilar!$C$2:$E$47,2,0))</f>
        <v> </v>
      </c>
      <c r="K244" s="61" t="str">
        <f aca="false">IF(ISERROR(VLOOKUP(I244,Eje_Pilar!$C$2:$E$47,3,0))," ",VLOOKUP(I244,Eje_Pilar!$C$2:$E$47,3,0))</f>
        <v> </v>
      </c>
      <c r="L244" s="62"/>
      <c r="M244" s="57"/>
      <c r="N244" s="57"/>
      <c r="O244" s="86"/>
      <c r="P244" s="64"/>
      <c r="Q244" s="64"/>
      <c r="R244" s="65"/>
      <c r="S244" s="66"/>
      <c r="T244" s="67" t="n">
        <f aca="false">+O244+Q244+S244</f>
        <v>0</v>
      </c>
      <c r="U244" s="68"/>
      <c r="V244" s="69"/>
      <c r="W244" s="69"/>
      <c r="X244" s="69"/>
      <c r="Y244" s="56"/>
      <c r="Z244" s="56"/>
      <c r="AA244" s="88"/>
      <c r="AB244" s="57"/>
      <c r="AC244" s="57"/>
      <c r="AD244" s="57"/>
      <c r="AE244" s="57"/>
      <c r="AF244" s="71" t="str">
        <f aca="false">IF(ISERROR(U244/T244),"-",(U244/T244))</f>
        <v>-</v>
      </c>
      <c r="AG244" s="75"/>
      <c r="AH244" s="72" t="n">
        <f aca="false">IF(SUMPRODUCT((A$14:A244=A244)*(B$14:B244=B244)*(C$14:C244=C244))&gt;1,0,1)</f>
        <v>0</v>
      </c>
      <c r="AI244" s="15" t="str">
        <f aca="false">IFERROR(VLOOKUP(D244,tipo,1,0),"NO")</f>
        <v>NO</v>
      </c>
      <c r="AJ244" s="15" t="str">
        <f aca="false">IFERROR(VLOOKUP(E244,modal,1,0),"NO")</f>
        <v>NO</v>
      </c>
      <c r="AK244" s="73" t="str">
        <f aca="false">IFERROR(VLOOKUP(F244,Tipo!$C$12:$C$27,1,0),"NO")</f>
        <v>NO</v>
      </c>
      <c r="AL244" s="15" t="str">
        <f aca="false">IFERROR(VLOOKUP(H244,afectacion,1,0),"NO")</f>
        <v>NO</v>
      </c>
      <c r="AM244" s="15" t="str">
        <f aca="false">IFERROR(VLOOKUP(I244,programa,1,0),"NO")</f>
        <v>NO</v>
      </c>
    </row>
    <row r="245" customFormat="false" ht="27" hidden="false" customHeight="true" outlineLevel="0" collapsed="false">
      <c r="A245" s="57"/>
      <c r="B245" s="56"/>
      <c r="C245" s="57"/>
      <c r="D245" s="58"/>
      <c r="E245" s="57"/>
      <c r="F245" s="58"/>
      <c r="G245" s="57"/>
      <c r="H245" s="59"/>
      <c r="I245" s="60"/>
      <c r="J245" s="61" t="str">
        <f aca="false">IF(ISERROR(VLOOKUP(I245,Eje_Pilar!$C$2:$E$47,2,0))," ",VLOOKUP(I245,Eje_Pilar!$C$2:$E$47,2,0))</f>
        <v> </v>
      </c>
      <c r="K245" s="61" t="str">
        <f aca="false">IF(ISERROR(VLOOKUP(I245,Eje_Pilar!$C$2:$E$47,3,0))," ",VLOOKUP(I245,Eje_Pilar!$C$2:$E$47,3,0))</f>
        <v> </v>
      </c>
      <c r="L245" s="62"/>
      <c r="M245" s="57"/>
      <c r="N245" s="57"/>
      <c r="O245" s="86"/>
      <c r="P245" s="64"/>
      <c r="Q245" s="64"/>
      <c r="R245" s="65"/>
      <c r="S245" s="66"/>
      <c r="T245" s="67" t="n">
        <f aca="false">+O245+Q245+S245</f>
        <v>0</v>
      </c>
      <c r="U245" s="68"/>
      <c r="V245" s="69"/>
      <c r="W245" s="69"/>
      <c r="X245" s="69"/>
      <c r="Y245" s="56"/>
      <c r="Z245" s="56"/>
      <c r="AA245" s="88"/>
      <c r="AB245" s="57"/>
      <c r="AC245" s="57"/>
      <c r="AD245" s="57"/>
      <c r="AE245" s="57"/>
      <c r="AF245" s="71" t="str">
        <f aca="false">IF(ISERROR(U245/T245),"-",(U245/T245))</f>
        <v>-</v>
      </c>
      <c r="AG245" s="75"/>
      <c r="AH245" s="72" t="n">
        <f aca="false">IF(SUMPRODUCT((A$14:A245=A245)*(B$14:B245=B245)*(C$14:C245=C245))&gt;1,0,1)</f>
        <v>0</v>
      </c>
      <c r="AI245" s="15" t="str">
        <f aca="false">IFERROR(VLOOKUP(D245,tipo,1,0),"NO")</f>
        <v>NO</v>
      </c>
      <c r="AJ245" s="15" t="str">
        <f aca="false">IFERROR(VLOOKUP(E245,modal,1,0),"NO")</f>
        <v>NO</v>
      </c>
      <c r="AK245" s="73" t="str">
        <f aca="false">IFERROR(VLOOKUP(F245,Tipo!$C$12:$C$27,1,0),"NO")</f>
        <v>NO</v>
      </c>
      <c r="AL245" s="15" t="str">
        <f aca="false">IFERROR(VLOOKUP(H245,afectacion,1,0),"NO")</f>
        <v>NO</v>
      </c>
      <c r="AM245" s="15" t="str">
        <f aca="false">IFERROR(VLOOKUP(I245,programa,1,0),"NO")</f>
        <v>NO</v>
      </c>
    </row>
    <row r="246" customFormat="false" ht="27" hidden="false" customHeight="true" outlineLevel="0" collapsed="false">
      <c r="A246" s="57"/>
      <c r="B246" s="56"/>
      <c r="C246" s="57"/>
      <c r="D246" s="58"/>
      <c r="E246" s="57"/>
      <c r="F246" s="58"/>
      <c r="G246" s="57"/>
      <c r="H246" s="59"/>
      <c r="I246" s="60"/>
      <c r="J246" s="61" t="str">
        <f aca="false">IF(ISERROR(VLOOKUP(I246,Eje_Pilar!$C$2:$E$47,2,0))," ",VLOOKUP(I246,Eje_Pilar!$C$2:$E$47,2,0))</f>
        <v> </v>
      </c>
      <c r="K246" s="61" t="str">
        <f aca="false">IF(ISERROR(VLOOKUP(I246,Eje_Pilar!$C$2:$E$47,3,0))," ",VLOOKUP(I246,Eje_Pilar!$C$2:$E$47,3,0))</f>
        <v> </v>
      </c>
      <c r="L246" s="62"/>
      <c r="M246" s="57"/>
      <c r="N246" s="57"/>
      <c r="O246" s="86"/>
      <c r="P246" s="64"/>
      <c r="Q246" s="64"/>
      <c r="R246" s="65"/>
      <c r="S246" s="66"/>
      <c r="T246" s="67" t="n">
        <f aca="false">+O246+Q246+S246</f>
        <v>0</v>
      </c>
      <c r="U246" s="68"/>
      <c r="V246" s="69"/>
      <c r="W246" s="69"/>
      <c r="X246" s="69"/>
      <c r="Y246" s="56"/>
      <c r="Z246" s="56"/>
      <c r="AA246" s="88"/>
      <c r="AB246" s="57"/>
      <c r="AC246" s="57"/>
      <c r="AD246" s="57"/>
      <c r="AE246" s="57"/>
      <c r="AF246" s="71" t="str">
        <f aca="false">IF(ISERROR(U246/T246),"-",(U246/T246))</f>
        <v>-</v>
      </c>
      <c r="AG246" s="75"/>
      <c r="AH246" s="72" t="n">
        <f aca="false">IF(SUMPRODUCT((A$14:A246=A246)*(B$14:B246=B246)*(C$14:C246=C246))&gt;1,0,1)</f>
        <v>0</v>
      </c>
      <c r="AI246" s="15" t="str">
        <f aca="false">IFERROR(VLOOKUP(D246,tipo,1,0),"NO")</f>
        <v>NO</v>
      </c>
      <c r="AJ246" s="15" t="str">
        <f aca="false">IFERROR(VLOOKUP(E246,modal,1,0),"NO")</f>
        <v>NO</v>
      </c>
      <c r="AK246" s="73" t="str">
        <f aca="false">IFERROR(VLOOKUP(F246,Tipo!$C$12:$C$27,1,0),"NO")</f>
        <v>NO</v>
      </c>
      <c r="AL246" s="15" t="str">
        <f aca="false">IFERROR(VLOOKUP(H246,afectacion,1,0),"NO")</f>
        <v>NO</v>
      </c>
      <c r="AM246" s="15" t="str">
        <f aca="false">IFERROR(VLOOKUP(I246,programa,1,0),"NO")</f>
        <v>NO</v>
      </c>
    </row>
    <row r="247" customFormat="false" ht="27" hidden="false" customHeight="true" outlineLevel="0" collapsed="false">
      <c r="A247" s="57"/>
      <c r="B247" s="56"/>
      <c r="C247" s="57"/>
      <c r="D247" s="58"/>
      <c r="E247" s="57"/>
      <c r="F247" s="58"/>
      <c r="G247" s="57"/>
      <c r="H247" s="59"/>
      <c r="I247" s="60"/>
      <c r="J247" s="61" t="str">
        <f aca="false">IF(ISERROR(VLOOKUP(I247,Eje_Pilar!$C$2:$E$47,2,0))," ",VLOOKUP(I247,Eje_Pilar!$C$2:$E$47,2,0))</f>
        <v> </v>
      </c>
      <c r="K247" s="61" t="str">
        <f aca="false">IF(ISERROR(VLOOKUP(I247,Eje_Pilar!$C$2:$E$47,3,0))," ",VLOOKUP(I247,Eje_Pilar!$C$2:$E$47,3,0))</f>
        <v> </v>
      </c>
      <c r="L247" s="62"/>
      <c r="M247" s="57"/>
      <c r="N247" s="57"/>
      <c r="O247" s="66"/>
      <c r="P247" s="64"/>
      <c r="Q247" s="64"/>
      <c r="R247" s="65"/>
      <c r="S247" s="66"/>
      <c r="T247" s="67" t="n">
        <f aca="false">+O247+Q247+S247</f>
        <v>0</v>
      </c>
      <c r="U247" s="68"/>
      <c r="V247" s="69"/>
      <c r="W247" s="69"/>
      <c r="X247" s="69"/>
      <c r="Y247" s="56"/>
      <c r="Z247" s="56"/>
      <c r="AA247" s="88"/>
      <c r="AB247" s="57"/>
      <c r="AC247" s="57"/>
      <c r="AD247" s="57"/>
      <c r="AE247" s="57"/>
      <c r="AF247" s="71" t="str">
        <f aca="false">IF(ISERROR(U247/T247),"-",(U247/T247))</f>
        <v>-</v>
      </c>
      <c r="AG247" s="75"/>
      <c r="AH247" s="72" t="n">
        <f aca="false">IF(SUMPRODUCT((A$14:A247=A247)*(B$14:B247=B247)*(C$14:C247=C247))&gt;1,0,1)</f>
        <v>0</v>
      </c>
      <c r="AI247" s="15" t="str">
        <f aca="false">IFERROR(VLOOKUP(D247,tipo,1,0),"NO")</f>
        <v>NO</v>
      </c>
      <c r="AJ247" s="15" t="str">
        <f aca="false">IFERROR(VLOOKUP(E247,modal,1,0),"NO")</f>
        <v>NO</v>
      </c>
      <c r="AK247" s="73" t="str">
        <f aca="false">IFERROR(VLOOKUP(F247,Tipo!$C$12:$C$27,1,0),"NO")</f>
        <v>NO</v>
      </c>
      <c r="AL247" s="15" t="str">
        <f aca="false">IFERROR(VLOOKUP(H247,afectacion,1,0),"NO")</f>
        <v>NO</v>
      </c>
      <c r="AM247" s="15" t="str">
        <f aca="false">IFERROR(VLOOKUP(I247,programa,1,0),"NO")</f>
        <v>NO</v>
      </c>
    </row>
    <row r="248" customFormat="false" ht="27" hidden="false" customHeight="true" outlineLevel="0" collapsed="false">
      <c r="A248" s="57"/>
      <c r="B248" s="56"/>
      <c r="C248" s="57"/>
      <c r="D248" s="58"/>
      <c r="E248" s="57"/>
      <c r="F248" s="58"/>
      <c r="G248" s="57"/>
      <c r="H248" s="59"/>
      <c r="I248" s="60"/>
      <c r="J248" s="61" t="str">
        <f aca="false">IF(ISERROR(VLOOKUP(I248,Eje_Pilar!$C$2:$E$47,2,0))," ",VLOOKUP(I248,Eje_Pilar!$C$2:$E$47,2,0))</f>
        <v> </v>
      </c>
      <c r="K248" s="61" t="str">
        <f aca="false">IF(ISERROR(VLOOKUP(I248,Eje_Pilar!$C$2:$E$47,3,0))," ",VLOOKUP(I248,Eje_Pilar!$C$2:$E$47,3,0))</f>
        <v> </v>
      </c>
      <c r="L248" s="62"/>
      <c r="M248" s="57"/>
      <c r="N248" s="57"/>
      <c r="O248" s="66"/>
      <c r="P248" s="64"/>
      <c r="Q248" s="64"/>
      <c r="R248" s="65"/>
      <c r="S248" s="66"/>
      <c r="T248" s="67" t="n">
        <f aca="false">+O248+Q248+S248</f>
        <v>0</v>
      </c>
      <c r="U248" s="68"/>
      <c r="V248" s="69"/>
      <c r="W248" s="69"/>
      <c r="X248" s="69"/>
      <c r="Y248" s="56"/>
      <c r="Z248" s="56"/>
      <c r="AA248" s="88"/>
      <c r="AB248" s="57"/>
      <c r="AC248" s="57"/>
      <c r="AD248" s="57"/>
      <c r="AE248" s="57"/>
      <c r="AF248" s="71" t="str">
        <f aca="false">IF(ISERROR(U248/T248),"-",(U248/T248))</f>
        <v>-</v>
      </c>
      <c r="AG248" s="75"/>
      <c r="AH248" s="72" t="n">
        <f aca="false">IF(SUMPRODUCT((A$14:A248=A248)*(B$14:B248=B248)*(C$14:C248=C248))&gt;1,0,1)</f>
        <v>0</v>
      </c>
      <c r="AI248" s="15" t="str">
        <f aca="false">IFERROR(VLOOKUP(D248,tipo,1,0),"NO")</f>
        <v>NO</v>
      </c>
      <c r="AJ248" s="15" t="str">
        <f aca="false">IFERROR(VLOOKUP(E248,modal,1,0),"NO")</f>
        <v>NO</v>
      </c>
      <c r="AK248" s="73" t="str">
        <f aca="false">IFERROR(VLOOKUP(F248,Tipo!$C$12:$C$27,1,0),"NO")</f>
        <v>NO</v>
      </c>
      <c r="AL248" s="15" t="str">
        <f aca="false">IFERROR(VLOOKUP(H248,afectacion,1,0),"NO")</f>
        <v>NO</v>
      </c>
      <c r="AM248" s="15" t="str">
        <f aca="false">IFERROR(VLOOKUP(I248,programa,1,0),"NO")</f>
        <v>NO</v>
      </c>
    </row>
    <row r="249" customFormat="false" ht="27" hidden="false" customHeight="true" outlineLevel="0" collapsed="false">
      <c r="A249" s="57"/>
      <c r="B249" s="56"/>
      <c r="C249" s="57"/>
      <c r="D249" s="58"/>
      <c r="E249" s="57"/>
      <c r="F249" s="58"/>
      <c r="G249" s="57"/>
      <c r="H249" s="59"/>
      <c r="I249" s="60"/>
      <c r="J249" s="61" t="str">
        <f aca="false">IF(ISERROR(VLOOKUP(I249,Eje_Pilar!$C$2:$E$47,2,0))," ",VLOOKUP(I249,Eje_Pilar!$C$2:$E$47,2,0))</f>
        <v> </v>
      </c>
      <c r="K249" s="61" t="str">
        <f aca="false">IF(ISERROR(VLOOKUP(I249,Eje_Pilar!$C$2:$E$47,3,0))," ",VLOOKUP(I249,Eje_Pilar!$C$2:$E$47,3,0))</f>
        <v> </v>
      </c>
      <c r="L249" s="62"/>
      <c r="M249" s="57"/>
      <c r="N249" s="57"/>
      <c r="O249" s="66"/>
      <c r="P249" s="64"/>
      <c r="Q249" s="64"/>
      <c r="R249" s="65"/>
      <c r="S249" s="66"/>
      <c r="T249" s="67" t="n">
        <f aca="false">+O249+Q249+S249</f>
        <v>0</v>
      </c>
      <c r="U249" s="68"/>
      <c r="V249" s="69"/>
      <c r="W249" s="69"/>
      <c r="X249" s="69"/>
      <c r="Y249" s="56"/>
      <c r="Z249" s="56"/>
      <c r="AA249" s="88"/>
      <c r="AB249" s="57"/>
      <c r="AC249" s="57"/>
      <c r="AD249" s="57"/>
      <c r="AE249" s="57"/>
      <c r="AF249" s="71" t="str">
        <f aca="false">IF(ISERROR(U249/T249),"-",(U249/T249))</f>
        <v>-</v>
      </c>
      <c r="AG249" s="75"/>
      <c r="AH249" s="72" t="n">
        <f aca="false">IF(SUMPRODUCT((A$14:A249=A249)*(B$14:B249=B249)*(C$14:C249=C249))&gt;1,0,1)</f>
        <v>0</v>
      </c>
      <c r="AI249" s="15" t="str">
        <f aca="false">IFERROR(VLOOKUP(D249,tipo,1,0),"NO")</f>
        <v>NO</v>
      </c>
      <c r="AJ249" s="15" t="str">
        <f aca="false">IFERROR(VLOOKUP(E249,modal,1,0),"NO")</f>
        <v>NO</v>
      </c>
      <c r="AK249" s="73" t="str">
        <f aca="false">IFERROR(VLOOKUP(F249,Tipo!$C$12:$C$27,1,0),"NO")</f>
        <v>NO</v>
      </c>
      <c r="AL249" s="15" t="str">
        <f aca="false">IFERROR(VLOOKUP(H249,afectacion,1,0),"NO")</f>
        <v>NO</v>
      </c>
      <c r="AM249" s="15" t="str">
        <f aca="false">IFERROR(VLOOKUP(I249,programa,1,0),"NO")</f>
        <v>NO</v>
      </c>
    </row>
    <row r="250" customFormat="false" ht="27" hidden="false" customHeight="true" outlineLevel="0" collapsed="false">
      <c r="A250" s="57"/>
      <c r="B250" s="56"/>
      <c r="C250" s="57"/>
      <c r="D250" s="58"/>
      <c r="E250" s="57"/>
      <c r="F250" s="58"/>
      <c r="G250" s="57"/>
      <c r="H250" s="59"/>
      <c r="I250" s="60"/>
      <c r="J250" s="61" t="str">
        <f aca="false">IF(ISERROR(VLOOKUP(I250,Eje_Pilar!$C$2:$E$47,2,0))," ",VLOOKUP(I250,Eje_Pilar!$C$2:$E$47,2,0))</f>
        <v> </v>
      </c>
      <c r="K250" s="61" t="str">
        <f aca="false">IF(ISERROR(VLOOKUP(I250,Eje_Pilar!$C$2:$E$47,3,0))," ",VLOOKUP(I250,Eje_Pilar!$C$2:$E$47,3,0))</f>
        <v> </v>
      </c>
      <c r="L250" s="62"/>
      <c r="M250" s="57"/>
      <c r="N250" s="57"/>
      <c r="O250" s="66"/>
      <c r="P250" s="64"/>
      <c r="Q250" s="64"/>
      <c r="R250" s="65"/>
      <c r="S250" s="66"/>
      <c r="T250" s="67" t="n">
        <f aca="false">+O250+Q250+S250</f>
        <v>0</v>
      </c>
      <c r="U250" s="68"/>
      <c r="V250" s="69"/>
      <c r="W250" s="69"/>
      <c r="X250" s="69"/>
      <c r="Y250" s="56"/>
      <c r="Z250" s="56"/>
      <c r="AA250" s="88"/>
      <c r="AB250" s="57"/>
      <c r="AC250" s="57"/>
      <c r="AD250" s="57"/>
      <c r="AE250" s="57"/>
      <c r="AF250" s="71" t="str">
        <f aca="false">IF(ISERROR(U250/T250),"-",(U250/T250))</f>
        <v>-</v>
      </c>
      <c r="AG250" s="75"/>
      <c r="AH250" s="72" t="n">
        <f aca="false">IF(SUMPRODUCT((A$14:A250=A250)*(B$14:B250=B250)*(C$14:C250=C250))&gt;1,0,1)</f>
        <v>0</v>
      </c>
      <c r="AI250" s="15" t="str">
        <f aca="false">IFERROR(VLOOKUP(D250,tipo,1,0),"NO")</f>
        <v>NO</v>
      </c>
      <c r="AJ250" s="15" t="str">
        <f aca="false">IFERROR(VLOOKUP(E250,modal,1,0),"NO")</f>
        <v>NO</v>
      </c>
      <c r="AK250" s="73" t="str">
        <f aca="false">IFERROR(VLOOKUP(F250,Tipo!$C$12:$C$27,1,0),"NO")</f>
        <v>NO</v>
      </c>
      <c r="AL250" s="15" t="str">
        <f aca="false">IFERROR(VLOOKUP(H250,afectacion,1,0),"NO")</f>
        <v>NO</v>
      </c>
      <c r="AM250" s="15" t="str">
        <f aca="false">IFERROR(VLOOKUP(I250,programa,1,0),"NO")</f>
        <v>NO</v>
      </c>
    </row>
    <row r="251" customFormat="false" ht="27" hidden="false" customHeight="true" outlineLevel="0" collapsed="false">
      <c r="A251" s="57"/>
      <c r="B251" s="56"/>
      <c r="C251" s="57"/>
      <c r="D251" s="58"/>
      <c r="E251" s="57"/>
      <c r="F251" s="58"/>
      <c r="G251" s="57"/>
      <c r="H251" s="59"/>
      <c r="I251" s="60"/>
      <c r="J251" s="61" t="str">
        <f aca="false">IF(ISERROR(VLOOKUP(I251,Eje_Pilar!$C$2:$E$47,2,0))," ",VLOOKUP(I251,Eje_Pilar!$C$2:$E$47,2,0))</f>
        <v> </v>
      </c>
      <c r="K251" s="61" t="str">
        <f aca="false">IF(ISERROR(VLOOKUP(I251,Eje_Pilar!$C$2:$E$47,3,0))," ",VLOOKUP(I251,Eje_Pilar!$C$2:$E$47,3,0))</f>
        <v> </v>
      </c>
      <c r="L251" s="62"/>
      <c r="M251" s="57"/>
      <c r="N251" s="57"/>
      <c r="O251" s="66"/>
      <c r="P251" s="64"/>
      <c r="Q251" s="64"/>
      <c r="R251" s="65"/>
      <c r="S251" s="66"/>
      <c r="T251" s="67" t="n">
        <f aca="false">+O251+Q251+S251</f>
        <v>0</v>
      </c>
      <c r="U251" s="68"/>
      <c r="V251" s="69"/>
      <c r="W251" s="69"/>
      <c r="X251" s="69"/>
      <c r="Y251" s="56"/>
      <c r="Z251" s="56"/>
      <c r="AA251" s="88"/>
      <c r="AB251" s="57"/>
      <c r="AC251" s="57"/>
      <c r="AD251" s="57"/>
      <c r="AE251" s="57"/>
      <c r="AF251" s="71" t="str">
        <f aca="false">IF(ISERROR(U251/T251),"-",(U251/T251))</f>
        <v>-</v>
      </c>
      <c r="AG251" s="75"/>
      <c r="AH251" s="72" t="n">
        <f aca="false">IF(SUMPRODUCT((A$14:A251=A251)*(B$14:B251=B251)*(C$14:C251=C251))&gt;1,0,1)</f>
        <v>0</v>
      </c>
      <c r="AI251" s="15" t="str">
        <f aca="false">IFERROR(VLOOKUP(D251,tipo,1,0),"NO")</f>
        <v>NO</v>
      </c>
      <c r="AJ251" s="15" t="str">
        <f aca="false">IFERROR(VLOOKUP(E251,modal,1,0),"NO")</f>
        <v>NO</v>
      </c>
      <c r="AK251" s="73" t="str">
        <f aca="false">IFERROR(VLOOKUP(F251,Tipo!$C$12:$C$27,1,0),"NO")</f>
        <v>NO</v>
      </c>
      <c r="AL251" s="15" t="str">
        <f aca="false">IFERROR(VLOOKUP(H251,afectacion,1,0),"NO")</f>
        <v>NO</v>
      </c>
      <c r="AM251" s="15" t="str">
        <f aca="false">IFERROR(VLOOKUP(I251,programa,1,0),"NO")</f>
        <v>NO</v>
      </c>
    </row>
    <row r="252" customFormat="false" ht="27" hidden="false" customHeight="true" outlineLevel="0" collapsed="false">
      <c r="A252" s="57"/>
      <c r="B252" s="56"/>
      <c r="C252" s="57"/>
      <c r="D252" s="58"/>
      <c r="E252" s="57"/>
      <c r="F252" s="58"/>
      <c r="G252" s="57"/>
      <c r="H252" s="59"/>
      <c r="I252" s="60"/>
      <c r="J252" s="61" t="str">
        <f aca="false">IF(ISERROR(VLOOKUP(I252,Eje_Pilar!$C$2:$E$47,2,0))," ",VLOOKUP(I252,Eje_Pilar!$C$2:$E$47,2,0))</f>
        <v> </v>
      </c>
      <c r="K252" s="61" t="str">
        <f aca="false">IF(ISERROR(VLOOKUP(I252,Eje_Pilar!$C$2:$E$47,3,0))," ",VLOOKUP(I252,Eje_Pilar!$C$2:$E$47,3,0))</f>
        <v> </v>
      </c>
      <c r="L252" s="62"/>
      <c r="M252" s="57"/>
      <c r="N252" s="57"/>
      <c r="O252" s="66"/>
      <c r="P252" s="64"/>
      <c r="Q252" s="64"/>
      <c r="R252" s="65"/>
      <c r="S252" s="66"/>
      <c r="T252" s="67" t="n">
        <f aca="false">+O252+Q252+S252</f>
        <v>0</v>
      </c>
      <c r="U252" s="68"/>
      <c r="V252" s="69"/>
      <c r="W252" s="69"/>
      <c r="X252" s="69"/>
      <c r="Y252" s="56"/>
      <c r="Z252" s="56"/>
      <c r="AA252" s="88"/>
      <c r="AB252" s="57"/>
      <c r="AC252" s="57"/>
      <c r="AD252" s="57"/>
      <c r="AE252" s="57"/>
      <c r="AF252" s="71" t="str">
        <f aca="false">IF(ISERROR(U252/T252),"-",(U252/T252))</f>
        <v>-</v>
      </c>
      <c r="AG252" s="75"/>
      <c r="AH252" s="72" t="n">
        <f aca="false">IF(SUMPRODUCT((A$14:A252=A252)*(B$14:B252=B252)*(C$14:C252=C252))&gt;1,0,1)</f>
        <v>0</v>
      </c>
      <c r="AI252" s="15" t="str">
        <f aca="false">IFERROR(VLOOKUP(D252,tipo,1,0),"NO")</f>
        <v>NO</v>
      </c>
      <c r="AJ252" s="15" t="str">
        <f aca="false">IFERROR(VLOOKUP(E252,modal,1,0),"NO")</f>
        <v>NO</v>
      </c>
      <c r="AK252" s="73" t="str">
        <f aca="false">IFERROR(VLOOKUP(F252,Tipo!$C$12:$C$27,1,0),"NO")</f>
        <v>NO</v>
      </c>
      <c r="AL252" s="15" t="str">
        <f aca="false">IFERROR(VLOOKUP(H252,afectacion,1,0),"NO")</f>
        <v>NO</v>
      </c>
      <c r="AM252" s="15" t="str">
        <f aca="false">IFERROR(VLOOKUP(I252,programa,1,0),"NO")</f>
        <v>NO</v>
      </c>
    </row>
    <row r="253" customFormat="false" ht="27" hidden="false" customHeight="true" outlineLevel="0" collapsed="false">
      <c r="A253" s="57"/>
      <c r="B253" s="56"/>
      <c r="C253" s="57"/>
      <c r="D253" s="58"/>
      <c r="E253" s="57"/>
      <c r="F253" s="58"/>
      <c r="G253" s="57"/>
      <c r="H253" s="59"/>
      <c r="I253" s="60"/>
      <c r="J253" s="61" t="str">
        <f aca="false">IF(ISERROR(VLOOKUP(I253,Eje_Pilar!$C$2:$E$47,2,0))," ",VLOOKUP(I253,Eje_Pilar!$C$2:$E$47,2,0))</f>
        <v> </v>
      </c>
      <c r="K253" s="61" t="str">
        <f aca="false">IF(ISERROR(VLOOKUP(I253,Eje_Pilar!$C$2:$E$47,3,0))," ",VLOOKUP(I253,Eje_Pilar!$C$2:$E$47,3,0))</f>
        <v> </v>
      </c>
      <c r="L253" s="62"/>
      <c r="M253" s="57"/>
      <c r="N253" s="57"/>
      <c r="O253" s="66"/>
      <c r="P253" s="64"/>
      <c r="Q253" s="64"/>
      <c r="R253" s="65"/>
      <c r="S253" s="66"/>
      <c r="T253" s="67" t="n">
        <f aca="false">+O253+Q253+S253</f>
        <v>0</v>
      </c>
      <c r="U253" s="68"/>
      <c r="V253" s="69"/>
      <c r="W253" s="69"/>
      <c r="X253" s="69"/>
      <c r="Y253" s="56"/>
      <c r="Z253" s="56"/>
      <c r="AA253" s="88"/>
      <c r="AB253" s="57"/>
      <c r="AC253" s="57"/>
      <c r="AD253" s="57"/>
      <c r="AE253" s="57"/>
      <c r="AF253" s="71" t="str">
        <f aca="false">IF(ISERROR(U253/T253),"-",(U253/T253))</f>
        <v>-</v>
      </c>
      <c r="AG253" s="75"/>
      <c r="AH253" s="72" t="n">
        <f aca="false">IF(SUMPRODUCT((A$14:A253=A253)*(B$14:B253=B253)*(C$14:C253=C253))&gt;1,0,1)</f>
        <v>0</v>
      </c>
      <c r="AI253" s="15" t="str">
        <f aca="false">IFERROR(VLOOKUP(D253,tipo,1,0),"NO")</f>
        <v>NO</v>
      </c>
      <c r="AJ253" s="15" t="str">
        <f aca="false">IFERROR(VLOOKUP(E253,modal,1,0),"NO")</f>
        <v>NO</v>
      </c>
      <c r="AK253" s="73" t="str">
        <f aca="false">IFERROR(VLOOKUP(F253,Tipo!$C$12:$C$27,1,0),"NO")</f>
        <v>NO</v>
      </c>
      <c r="AL253" s="15" t="str">
        <f aca="false">IFERROR(VLOOKUP(H253,afectacion,1,0),"NO")</f>
        <v>NO</v>
      </c>
      <c r="AM253" s="15" t="str">
        <f aca="false">IFERROR(VLOOKUP(I253,programa,1,0),"NO")</f>
        <v>NO</v>
      </c>
    </row>
    <row r="254" customFormat="false" ht="27" hidden="false" customHeight="true" outlineLevel="0" collapsed="false">
      <c r="A254" s="57"/>
      <c r="B254" s="56"/>
      <c r="C254" s="57"/>
      <c r="D254" s="58"/>
      <c r="E254" s="57"/>
      <c r="F254" s="58"/>
      <c r="G254" s="57"/>
      <c r="H254" s="59"/>
      <c r="I254" s="60"/>
      <c r="J254" s="61" t="str">
        <f aca="false">IF(ISERROR(VLOOKUP(I254,Eje_Pilar!$C$2:$E$47,2,0))," ",VLOOKUP(I254,Eje_Pilar!$C$2:$E$47,2,0))</f>
        <v> </v>
      </c>
      <c r="K254" s="61" t="str">
        <f aca="false">IF(ISERROR(VLOOKUP(I254,Eje_Pilar!$C$2:$E$47,3,0))," ",VLOOKUP(I254,Eje_Pilar!$C$2:$E$47,3,0))</f>
        <v> </v>
      </c>
      <c r="L254" s="62"/>
      <c r="M254" s="57"/>
      <c r="N254" s="57"/>
      <c r="O254" s="66"/>
      <c r="P254" s="64"/>
      <c r="Q254" s="64"/>
      <c r="R254" s="65"/>
      <c r="S254" s="66"/>
      <c r="T254" s="67" t="n">
        <f aca="false">+O254+Q254+S254</f>
        <v>0</v>
      </c>
      <c r="U254" s="68"/>
      <c r="V254" s="69"/>
      <c r="W254" s="69"/>
      <c r="X254" s="69"/>
      <c r="Y254" s="56"/>
      <c r="Z254" s="56"/>
      <c r="AA254" s="88"/>
      <c r="AB254" s="57"/>
      <c r="AC254" s="57"/>
      <c r="AD254" s="57"/>
      <c r="AE254" s="57"/>
      <c r="AF254" s="71" t="str">
        <f aca="false">IF(ISERROR(U254/T254),"-",(U254/T254))</f>
        <v>-</v>
      </c>
      <c r="AG254" s="75"/>
      <c r="AH254" s="72" t="n">
        <f aca="false">IF(SUMPRODUCT((A$14:A254=A254)*(B$14:B254=B254)*(C$14:C254=C254))&gt;1,0,1)</f>
        <v>0</v>
      </c>
      <c r="AI254" s="15" t="str">
        <f aca="false">IFERROR(VLOOKUP(D254,tipo,1,0),"NO")</f>
        <v>NO</v>
      </c>
      <c r="AJ254" s="15" t="str">
        <f aca="false">IFERROR(VLOOKUP(E254,modal,1,0),"NO")</f>
        <v>NO</v>
      </c>
      <c r="AK254" s="73" t="str">
        <f aca="false">IFERROR(VLOOKUP(F254,Tipo!$C$12:$C$27,1,0),"NO")</f>
        <v>NO</v>
      </c>
      <c r="AL254" s="15" t="str">
        <f aca="false">IFERROR(VLOOKUP(H254,afectacion,1,0),"NO")</f>
        <v>NO</v>
      </c>
      <c r="AM254" s="15" t="str">
        <f aca="false">IFERROR(VLOOKUP(I254,programa,1,0),"NO")</f>
        <v>NO</v>
      </c>
    </row>
    <row r="255" customFormat="false" ht="27" hidden="false" customHeight="true" outlineLevel="0" collapsed="false">
      <c r="A255" s="57"/>
      <c r="B255" s="56"/>
      <c r="C255" s="57"/>
      <c r="D255" s="58"/>
      <c r="E255" s="57"/>
      <c r="F255" s="58"/>
      <c r="G255" s="57"/>
      <c r="H255" s="59"/>
      <c r="I255" s="60"/>
      <c r="J255" s="61" t="str">
        <f aca="false">IF(ISERROR(VLOOKUP(I255,Eje_Pilar!$C$2:$E$47,2,0))," ",VLOOKUP(I255,Eje_Pilar!$C$2:$E$47,2,0))</f>
        <v> </v>
      </c>
      <c r="K255" s="61" t="str">
        <f aca="false">IF(ISERROR(VLOOKUP(I255,Eje_Pilar!$C$2:$E$47,3,0))," ",VLOOKUP(I255,Eje_Pilar!$C$2:$E$47,3,0))</f>
        <v> </v>
      </c>
      <c r="L255" s="62"/>
      <c r="M255" s="57"/>
      <c r="N255" s="57"/>
      <c r="O255" s="66"/>
      <c r="P255" s="64"/>
      <c r="Q255" s="64"/>
      <c r="R255" s="65"/>
      <c r="S255" s="66"/>
      <c r="T255" s="67" t="n">
        <f aca="false">+O255+Q255+S255</f>
        <v>0</v>
      </c>
      <c r="U255" s="68"/>
      <c r="V255" s="69"/>
      <c r="W255" s="69"/>
      <c r="X255" s="69"/>
      <c r="Y255" s="56"/>
      <c r="Z255" s="56"/>
      <c r="AA255" s="88"/>
      <c r="AB255" s="57"/>
      <c r="AC255" s="57"/>
      <c r="AD255" s="57"/>
      <c r="AE255" s="57"/>
      <c r="AF255" s="71" t="str">
        <f aca="false">IF(ISERROR(U255/T255),"-",(U255/T255))</f>
        <v>-</v>
      </c>
      <c r="AG255" s="75"/>
      <c r="AH255" s="72" t="n">
        <f aca="false">IF(SUMPRODUCT((A$14:A255=A255)*(B$14:B255=B255)*(C$14:C255=C255))&gt;1,0,1)</f>
        <v>0</v>
      </c>
      <c r="AI255" s="15" t="str">
        <f aca="false">IFERROR(VLOOKUP(D255,tipo,1,0),"NO")</f>
        <v>NO</v>
      </c>
      <c r="AJ255" s="15" t="str">
        <f aca="false">IFERROR(VLOOKUP(E255,modal,1,0),"NO")</f>
        <v>NO</v>
      </c>
      <c r="AK255" s="73" t="str">
        <f aca="false">IFERROR(VLOOKUP(F255,Tipo!$C$12:$C$27,1,0),"NO")</f>
        <v>NO</v>
      </c>
      <c r="AL255" s="15" t="str">
        <f aca="false">IFERROR(VLOOKUP(H255,afectacion,1,0),"NO")</f>
        <v>NO</v>
      </c>
      <c r="AM255" s="15" t="str">
        <f aca="false">IFERROR(VLOOKUP(I255,programa,1,0),"NO")</f>
        <v>NO</v>
      </c>
    </row>
    <row r="256" customFormat="false" ht="27" hidden="false" customHeight="true" outlineLevel="0" collapsed="false">
      <c r="A256" s="57"/>
      <c r="B256" s="56"/>
      <c r="C256" s="57"/>
      <c r="D256" s="58"/>
      <c r="E256" s="57"/>
      <c r="F256" s="58"/>
      <c r="G256" s="57"/>
      <c r="H256" s="59"/>
      <c r="I256" s="60"/>
      <c r="J256" s="61" t="str">
        <f aca="false">IF(ISERROR(VLOOKUP(I256,Eje_Pilar!$C$2:$E$47,2,0))," ",VLOOKUP(I256,Eje_Pilar!$C$2:$E$47,2,0))</f>
        <v> </v>
      </c>
      <c r="K256" s="61" t="str">
        <f aca="false">IF(ISERROR(VLOOKUP(I256,Eje_Pilar!$C$2:$E$47,3,0))," ",VLOOKUP(I256,Eje_Pilar!$C$2:$E$47,3,0))</f>
        <v> </v>
      </c>
      <c r="L256" s="62"/>
      <c r="M256" s="57"/>
      <c r="N256" s="57"/>
      <c r="O256" s="66"/>
      <c r="P256" s="64"/>
      <c r="Q256" s="64"/>
      <c r="R256" s="65"/>
      <c r="S256" s="66"/>
      <c r="T256" s="67" t="n">
        <f aca="false">+O256+Q256+S256</f>
        <v>0</v>
      </c>
      <c r="U256" s="68"/>
      <c r="V256" s="69"/>
      <c r="W256" s="69"/>
      <c r="X256" s="69"/>
      <c r="Y256" s="56"/>
      <c r="Z256" s="56"/>
      <c r="AA256" s="88"/>
      <c r="AB256" s="57"/>
      <c r="AC256" s="57"/>
      <c r="AD256" s="57"/>
      <c r="AE256" s="57"/>
      <c r="AF256" s="71" t="str">
        <f aca="false">IF(ISERROR(U256/T256),"-",(U256/T256))</f>
        <v>-</v>
      </c>
      <c r="AG256" s="75"/>
      <c r="AH256" s="72" t="n">
        <f aca="false">IF(SUMPRODUCT((A$14:A256=A256)*(B$14:B256=B256)*(C$14:C256=C256))&gt;1,0,1)</f>
        <v>0</v>
      </c>
      <c r="AI256" s="15" t="str">
        <f aca="false">IFERROR(VLOOKUP(D256,tipo,1,0),"NO")</f>
        <v>NO</v>
      </c>
      <c r="AJ256" s="15" t="str">
        <f aca="false">IFERROR(VLOOKUP(E256,modal,1,0),"NO")</f>
        <v>NO</v>
      </c>
      <c r="AK256" s="73" t="str">
        <f aca="false">IFERROR(VLOOKUP(F256,Tipo!$C$12:$C$27,1,0),"NO")</f>
        <v>NO</v>
      </c>
      <c r="AL256" s="15" t="str">
        <f aca="false">IFERROR(VLOOKUP(H256,afectacion,1,0),"NO")</f>
        <v>NO</v>
      </c>
      <c r="AM256" s="15" t="str">
        <f aca="false">IFERROR(VLOOKUP(I256,programa,1,0),"NO")</f>
        <v>NO</v>
      </c>
    </row>
    <row r="257" customFormat="false" ht="27" hidden="false" customHeight="true" outlineLevel="0" collapsed="false">
      <c r="A257" s="57"/>
      <c r="B257" s="56"/>
      <c r="C257" s="57"/>
      <c r="D257" s="58"/>
      <c r="E257" s="57"/>
      <c r="F257" s="58"/>
      <c r="G257" s="57"/>
      <c r="H257" s="59"/>
      <c r="I257" s="60"/>
      <c r="J257" s="61" t="str">
        <f aca="false">IF(ISERROR(VLOOKUP(I257,Eje_Pilar!$C$2:$E$47,2,0))," ",VLOOKUP(I257,Eje_Pilar!$C$2:$E$47,2,0))</f>
        <v> </v>
      </c>
      <c r="K257" s="61" t="str">
        <f aca="false">IF(ISERROR(VLOOKUP(I257,Eje_Pilar!$C$2:$E$47,3,0))," ",VLOOKUP(I257,Eje_Pilar!$C$2:$E$47,3,0))</f>
        <v> </v>
      </c>
      <c r="L257" s="62"/>
      <c r="M257" s="57"/>
      <c r="N257" s="57"/>
      <c r="O257" s="66"/>
      <c r="P257" s="64"/>
      <c r="Q257" s="64"/>
      <c r="R257" s="65"/>
      <c r="S257" s="66"/>
      <c r="T257" s="67" t="n">
        <f aca="false">+O257+Q257+S257</f>
        <v>0</v>
      </c>
      <c r="U257" s="68"/>
      <c r="V257" s="69"/>
      <c r="W257" s="69"/>
      <c r="X257" s="69"/>
      <c r="Y257" s="56"/>
      <c r="Z257" s="56"/>
      <c r="AA257" s="88"/>
      <c r="AB257" s="57"/>
      <c r="AC257" s="57"/>
      <c r="AD257" s="57"/>
      <c r="AE257" s="57"/>
      <c r="AF257" s="71" t="str">
        <f aca="false">IF(ISERROR(U257/T257),"-",(U257/T257))</f>
        <v>-</v>
      </c>
      <c r="AG257" s="75"/>
      <c r="AH257" s="72" t="n">
        <f aca="false">IF(SUMPRODUCT((A$14:A257=A257)*(B$14:B257=B257)*(C$14:C257=C257))&gt;1,0,1)</f>
        <v>0</v>
      </c>
      <c r="AI257" s="15" t="str">
        <f aca="false">IFERROR(VLOOKUP(D257,tipo,1,0),"NO")</f>
        <v>NO</v>
      </c>
      <c r="AJ257" s="15" t="str">
        <f aca="false">IFERROR(VLOOKUP(E257,modal,1,0),"NO")</f>
        <v>NO</v>
      </c>
      <c r="AK257" s="73" t="str">
        <f aca="false">IFERROR(VLOOKUP(F257,Tipo!$C$12:$C$27,1,0),"NO")</f>
        <v>NO</v>
      </c>
      <c r="AL257" s="15" t="str">
        <f aca="false">IFERROR(VLOOKUP(H257,afectacion,1,0),"NO")</f>
        <v>NO</v>
      </c>
      <c r="AM257" s="15" t="str">
        <f aca="false">IFERROR(VLOOKUP(I257,programa,1,0),"NO")</f>
        <v>NO</v>
      </c>
    </row>
    <row r="258" customFormat="false" ht="27" hidden="false" customHeight="true" outlineLevel="0" collapsed="false">
      <c r="A258" s="57"/>
      <c r="B258" s="56"/>
      <c r="C258" s="57"/>
      <c r="D258" s="58"/>
      <c r="E258" s="57"/>
      <c r="F258" s="58"/>
      <c r="G258" s="57"/>
      <c r="H258" s="59"/>
      <c r="I258" s="60"/>
      <c r="J258" s="61" t="str">
        <f aca="false">IF(ISERROR(VLOOKUP(I258,Eje_Pilar!$C$2:$E$47,2,0))," ",VLOOKUP(I258,Eje_Pilar!$C$2:$E$47,2,0))</f>
        <v> </v>
      </c>
      <c r="K258" s="61" t="str">
        <f aca="false">IF(ISERROR(VLOOKUP(I258,Eje_Pilar!$C$2:$E$47,3,0))," ",VLOOKUP(I258,Eje_Pilar!$C$2:$E$47,3,0))</f>
        <v> </v>
      </c>
      <c r="L258" s="62"/>
      <c r="M258" s="57"/>
      <c r="N258" s="57"/>
      <c r="O258" s="66"/>
      <c r="P258" s="64"/>
      <c r="Q258" s="64"/>
      <c r="R258" s="65"/>
      <c r="S258" s="66"/>
      <c r="T258" s="67" t="n">
        <f aca="false">+O258+Q258+S258</f>
        <v>0</v>
      </c>
      <c r="U258" s="68"/>
      <c r="V258" s="69"/>
      <c r="W258" s="69"/>
      <c r="X258" s="69"/>
      <c r="Y258" s="56"/>
      <c r="Z258" s="56"/>
      <c r="AA258" s="88"/>
      <c r="AB258" s="57"/>
      <c r="AC258" s="57"/>
      <c r="AD258" s="57"/>
      <c r="AE258" s="57"/>
      <c r="AF258" s="71" t="str">
        <f aca="false">IF(ISERROR(U258/T258),"-",(U258/T258))</f>
        <v>-</v>
      </c>
      <c r="AG258" s="75"/>
      <c r="AH258" s="72" t="n">
        <f aca="false">IF(SUMPRODUCT((A$14:A258=A258)*(B$14:B258=B258)*(C$14:C258=C258))&gt;1,0,1)</f>
        <v>0</v>
      </c>
      <c r="AI258" s="15" t="str">
        <f aca="false">IFERROR(VLOOKUP(D258,tipo,1,0),"NO")</f>
        <v>NO</v>
      </c>
      <c r="AJ258" s="15" t="str">
        <f aca="false">IFERROR(VLOOKUP(E258,modal,1,0),"NO")</f>
        <v>NO</v>
      </c>
      <c r="AK258" s="73" t="str">
        <f aca="false">IFERROR(VLOOKUP(F258,Tipo!$C$12:$C$27,1,0),"NO")</f>
        <v>NO</v>
      </c>
      <c r="AL258" s="15" t="str">
        <f aca="false">IFERROR(VLOOKUP(H258,afectacion,1,0),"NO")</f>
        <v>NO</v>
      </c>
      <c r="AM258" s="15" t="str">
        <f aca="false">IFERROR(VLOOKUP(I258,programa,1,0),"NO")</f>
        <v>NO</v>
      </c>
    </row>
    <row r="259" customFormat="false" ht="27" hidden="false" customHeight="true" outlineLevel="0" collapsed="false">
      <c r="A259" s="57"/>
      <c r="B259" s="56"/>
      <c r="C259" s="57"/>
      <c r="D259" s="58"/>
      <c r="E259" s="57"/>
      <c r="F259" s="58"/>
      <c r="G259" s="57"/>
      <c r="H259" s="59"/>
      <c r="I259" s="60"/>
      <c r="J259" s="61" t="str">
        <f aca="false">IF(ISERROR(VLOOKUP(I259,Eje_Pilar!$C$2:$E$47,2,0))," ",VLOOKUP(I259,Eje_Pilar!$C$2:$E$47,2,0))</f>
        <v> </v>
      </c>
      <c r="K259" s="61" t="str">
        <f aca="false">IF(ISERROR(VLOOKUP(I259,Eje_Pilar!$C$2:$E$47,3,0))," ",VLOOKUP(I259,Eje_Pilar!$C$2:$E$47,3,0))</f>
        <v> </v>
      </c>
      <c r="L259" s="62"/>
      <c r="M259" s="57"/>
      <c r="N259" s="57"/>
      <c r="O259" s="66"/>
      <c r="P259" s="64"/>
      <c r="Q259" s="64"/>
      <c r="R259" s="65"/>
      <c r="S259" s="66"/>
      <c r="T259" s="67" t="n">
        <f aca="false">+O259+Q259+S259</f>
        <v>0</v>
      </c>
      <c r="U259" s="68"/>
      <c r="V259" s="69"/>
      <c r="W259" s="69"/>
      <c r="X259" s="69"/>
      <c r="Y259" s="56"/>
      <c r="Z259" s="56"/>
      <c r="AA259" s="88"/>
      <c r="AB259" s="57"/>
      <c r="AC259" s="57"/>
      <c r="AD259" s="57"/>
      <c r="AE259" s="57"/>
      <c r="AF259" s="71" t="str">
        <f aca="false">IF(ISERROR(U259/T259),"-",(U259/T259))</f>
        <v>-</v>
      </c>
      <c r="AG259" s="75"/>
      <c r="AH259" s="72" t="n">
        <f aca="false">IF(SUMPRODUCT((A$14:A259=A259)*(B$14:B259=B259)*(C$14:C259=C259))&gt;1,0,1)</f>
        <v>0</v>
      </c>
      <c r="AI259" s="15" t="str">
        <f aca="false">IFERROR(VLOOKUP(D259,tipo,1,0),"NO")</f>
        <v>NO</v>
      </c>
      <c r="AJ259" s="15" t="str">
        <f aca="false">IFERROR(VLOOKUP(E259,modal,1,0),"NO")</f>
        <v>NO</v>
      </c>
      <c r="AK259" s="73" t="str">
        <f aca="false">IFERROR(VLOOKUP(F259,Tipo!$C$12:$C$27,1,0),"NO")</f>
        <v>NO</v>
      </c>
      <c r="AL259" s="15" t="str">
        <f aca="false">IFERROR(VLOOKUP(H259,afectacion,1,0),"NO")</f>
        <v>NO</v>
      </c>
      <c r="AM259" s="15" t="str">
        <f aca="false">IFERROR(VLOOKUP(I259,programa,1,0),"NO")</f>
        <v>NO</v>
      </c>
    </row>
    <row r="260" customFormat="false" ht="27" hidden="false" customHeight="true" outlineLevel="0" collapsed="false">
      <c r="A260" s="57"/>
      <c r="B260" s="56"/>
      <c r="C260" s="57"/>
      <c r="D260" s="58"/>
      <c r="E260" s="57"/>
      <c r="F260" s="58"/>
      <c r="G260" s="57"/>
      <c r="H260" s="59"/>
      <c r="I260" s="60"/>
      <c r="J260" s="61" t="str">
        <f aca="false">IF(ISERROR(VLOOKUP(I260,Eje_Pilar!$C$2:$E$47,2,0))," ",VLOOKUP(I260,Eje_Pilar!$C$2:$E$47,2,0))</f>
        <v> </v>
      </c>
      <c r="K260" s="61" t="str">
        <f aca="false">IF(ISERROR(VLOOKUP(I260,Eje_Pilar!$C$2:$E$47,3,0))," ",VLOOKUP(I260,Eje_Pilar!$C$2:$E$47,3,0))</f>
        <v> </v>
      </c>
      <c r="L260" s="62"/>
      <c r="M260" s="57"/>
      <c r="N260" s="57"/>
      <c r="O260" s="66"/>
      <c r="P260" s="64"/>
      <c r="Q260" s="64"/>
      <c r="R260" s="65"/>
      <c r="S260" s="66"/>
      <c r="T260" s="67" t="n">
        <f aca="false">+O260+Q260+S260</f>
        <v>0</v>
      </c>
      <c r="U260" s="68"/>
      <c r="V260" s="69"/>
      <c r="W260" s="69"/>
      <c r="X260" s="69"/>
      <c r="Y260" s="56"/>
      <c r="Z260" s="56"/>
      <c r="AA260" s="88"/>
      <c r="AB260" s="57"/>
      <c r="AC260" s="57"/>
      <c r="AD260" s="57"/>
      <c r="AE260" s="57"/>
      <c r="AF260" s="71" t="str">
        <f aca="false">IF(ISERROR(U260/T260),"-",(U260/T260))</f>
        <v>-</v>
      </c>
      <c r="AG260" s="75"/>
      <c r="AH260" s="72" t="n">
        <f aca="false">IF(SUMPRODUCT((A$14:A260=A260)*(B$14:B260=B260)*(C$14:C260=C260))&gt;1,0,1)</f>
        <v>0</v>
      </c>
      <c r="AI260" s="15" t="str">
        <f aca="false">IFERROR(VLOOKUP(D260,tipo,1,0),"NO")</f>
        <v>NO</v>
      </c>
      <c r="AJ260" s="15" t="str">
        <f aca="false">IFERROR(VLOOKUP(E260,modal,1,0),"NO")</f>
        <v>NO</v>
      </c>
      <c r="AK260" s="73" t="str">
        <f aca="false">IFERROR(VLOOKUP(F260,Tipo!$C$12:$C$27,1,0),"NO")</f>
        <v>NO</v>
      </c>
      <c r="AL260" s="15" t="str">
        <f aca="false">IFERROR(VLOOKUP(H260,afectacion,1,0),"NO")</f>
        <v>NO</v>
      </c>
      <c r="AM260" s="15" t="str">
        <f aca="false">IFERROR(VLOOKUP(I260,programa,1,0),"NO")</f>
        <v>NO</v>
      </c>
    </row>
    <row r="261" customFormat="false" ht="27" hidden="false" customHeight="true" outlineLevel="0" collapsed="false">
      <c r="A261" s="57"/>
      <c r="B261" s="56"/>
      <c r="C261" s="57"/>
      <c r="D261" s="58"/>
      <c r="E261" s="57"/>
      <c r="F261" s="58"/>
      <c r="G261" s="57"/>
      <c r="H261" s="59"/>
      <c r="I261" s="60"/>
      <c r="J261" s="61" t="str">
        <f aca="false">IF(ISERROR(VLOOKUP(I261,Eje_Pilar!$C$2:$E$47,2,0))," ",VLOOKUP(I261,Eje_Pilar!$C$2:$E$47,2,0))</f>
        <v> </v>
      </c>
      <c r="K261" s="61" t="str">
        <f aca="false">IF(ISERROR(VLOOKUP(I261,Eje_Pilar!$C$2:$E$47,3,0))," ",VLOOKUP(I261,Eje_Pilar!$C$2:$E$47,3,0))</f>
        <v> </v>
      </c>
      <c r="L261" s="62"/>
      <c r="M261" s="57"/>
      <c r="N261" s="57"/>
      <c r="O261" s="66"/>
      <c r="P261" s="64"/>
      <c r="Q261" s="64"/>
      <c r="R261" s="65"/>
      <c r="S261" s="66"/>
      <c r="T261" s="67" t="n">
        <f aca="false">+O261+Q261+S261</f>
        <v>0</v>
      </c>
      <c r="U261" s="68"/>
      <c r="V261" s="69"/>
      <c r="W261" s="69"/>
      <c r="X261" s="69"/>
      <c r="Y261" s="56"/>
      <c r="Z261" s="56"/>
      <c r="AA261" s="88"/>
      <c r="AB261" s="57"/>
      <c r="AC261" s="57"/>
      <c r="AD261" s="57"/>
      <c r="AE261" s="57"/>
      <c r="AF261" s="71" t="str">
        <f aca="false">IF(ISERROR(U261/T261),"-",(U261/T261))</f>
        <v>-</v>
      </c>
      <c r="AG261" s="75"/>
      <c r="AH261" s="72" t="n">
        <f aca="false">IF(SUMPRODUCT((A$14:A261=A261)*(B$14:B261=B261)*(C$14:C261=C261))&gt;1,0,1)</f>
        <v>0</v>
      </c>
      <c r="AI261" s="15" t="str">
        <f aca="false">IFERROR(VLOOKUP(D261,tipo,1,0),"NO")</f>
        <v>NO</v>
      </c>
      <c r="AJ261" s="15" t="str">
        <f aca="false">IFERROR(VLOOKUP(E261,modal,1,0),"NO")</f>
        <v>NO</v>
      </c>
      <c r="AK261" s="73" t="str">
        <f aca="false">IFERROR(VLOOKUP(F261,Tipo!$C$12:$C$27,1,0),"NO")</f>
        <v>NO</v>
      </c>
      <c r="AL261" s="15" t="str">
        <f aca="false">IFERROR(VLOOKUP(H261,afectacion,1,0),"NO")</f>
        <v>NO</v>
      </c>
      <c r="AM261" s="15" t="str">
        <f aca="false">IFERROR(VLOOKUP(I261,programa,1,0),"NO")</f>
        <v>NO</v>
      </c>
    </row>
    <row r="262" customFormat="false" ht="27" hidden="false" customHeight="true" outlineLevel="0" collapsed="false">
      <c r="A262" s="57"/>
      <c r="B262" s="56"/>
      <c r="C262" s="57"/>
      <c r="D262" s="58"/>
      <c r="E262" s="57"/>
      <c r="F262" s="58"/>
      <c r="G262" s="57"/>
      <c r="H262" s="59"/>
      <c r="I262" s="60"/>
      <c r="J262" s="61" t="str">
        <f aca="false">IF(ISERROR(VLOOKUP(I262,Eje_Pilar!$C$2:$E$47,2,0))," ",VLOOKUP(I262,Eje_Pilar!$C$2:$E$47,2,0))</f>
        <v> </v>
      </c>
      <c r="K262" s="61" t="str">
        <f aca="false">IF(ISERROR(VLOOKUP(I262,Eje_Pilar!$C$2:$E$47,3,0))," ",VLOOKUP(I262,Eje_Pilar!$C$2:$E$47,3,0))</f>
        <v> </v>
      </c>
      <c r="L262" s="62"/>
      <c r="M262" s="57"/>
      <c r="N262" s="57"/>
      <c r="O262" s="66"/>
      <c r="P262" s="64"/>
      <c r="Q262" s="64"/>
      <c r="R262" s="65"/>
      <c r="S262" s="66"/>
      <c r="T262" s="67" t="n">
        <f aca="false">+O262+Q262+S262</f>
        <v>0</v>
      </c>
      <c r="U262" s="68"/>
      <c r="V262" s="69"/>
      <c r="W262" s="69"/>
      <c r="X262" s="69"/>
      <c r="Y262" s="56"/>
      <c r="Z262" s="56"/>
      <c r="AA262" s="88"/>
      <c r="AB262" s="57"/>
      <c r="AC262" s="57"/>
      <c r="AD262" s="57"/>
      <c r="AE262" s="57"/>
      <c r="AF262" s="71" t="str">
        <f aca="false">IF(ISERROR(U262/T262),"-",(U262/T262))</f>
        <v>-</v>
      </c>
      <c r="AG262" s="75"/>
      <c r="AH262" s="72" t="n">
        <f aca="false">IF(SUMPRODUCT((A$14:A262=A262)*(B$14:B262=B262)*(C$14:C262=C262))&gt;1,0,1)</f>
        <v>0</v>
      </c>
      <c r="AI262" s="15" t="str">
        <f aca="false">IFERROR(VLOOKUP(D262,tipo,1,0),"NO")</f>
        <v>NO</v>
      </c>
      <c r="AJ262" s="15" t="str">
        <f aca="false">IFERROR(VLOOKUP(E262,modal,1,0),"NO")</f>
        <v>NO</v>
      </c>
      <c r="AK262" s="73" t="str">
        <f aca="false">IFERROR(VLOOKUP(F262,Tipo!$C$12:$C$27,1,0),"NO")</f>
        <v>NO</v>
      </c>
      <c r="AL262" s="15" t="str">
        <f aca="false">IFERROR(VLOOKUP(H262,afectacion,1,0),"NO")</f>
        <v>NO</v>
      </c>
      <c r="AM262" s="15" t="str">
        <f aca="false">IFERROR(VLOOKUP(I262,programa,1,0),"NO")</f>
        <v>NO</v>
      </c>
    </row>
    <row r="263" customFormat="false" ht="27" hidden="false" customHeight="true" outlineLevel="0" collapsed="false">
      <c r="A263" s="57"/>
      <c r="B263" s="56"/>
      <c r="C263" s="57"/>
      <c r="D263" s="58"/>
      <c r="E263" s="57"/>
      <c r="F263" s="58"/>
      <c r="G263" s="57"/>
      <c r="H263" s="59"/>
      <c r="I263" s="60"/>
      <c r="J263" s="61" t="str">
        <f aca="false">IF(ISERROR(VLOOKUP(I263,Eje_Pilar!$C$2:$E$47,2,0))," ",VLOOKUP(I263,Eje_Pilar!$C$2:$E$47,2,0))</f>
        <v> </v>
      </c>
      <c r="K263" s="61" t="str">
        <f aca="false">IF(ISERROR(VLOOKUP(I263,Eje_Pilar!$C$2:$E$47,3,0))," ",VLOOKUP(I263,Eje_Pilar!$C$2:$E$47,3,0))</f>
        <v> </v>
      </c>
      <c r="L263" s="62"/>
      <c r="M263" s="57"/>
      <c r="N263" s="57"/>
      <c r="O263" s="66"/>
      <c r="P263" s="64"/>
      <c r="Q263" s="64"/>
      <c r="R263" s="65"/>
      <c r="S263" s="66"/>
      <c r="T263" s="67" t="n">
        <f aca="false">+O263+Q263+S263</f>
        <v>0</v>
      </c>
      <c r="U263" s="68"/>
      <c r="V263" s="69"/>
      <c r="W263" s="69"/>
      <c r="X263" s="69"/>
      <c r="Y263" s="56"/>
      <c r="Z263" s="56"/>
      <c r="AA263" s="88"/>
      <c r="AB263" s="57"/>
      <c r="AC263" s="57"/>
      <c r="AD263" s="57"/>
      <c r="AE263" s="57"/>
      <c r="AF263" s="71" t="str">
        <f aca="false">IF(ISERROR(U263/T263),"-",(U263/T263))</f>
        <v>-</v>
      </c>
      <c r="AG263" s="75"/>
      <c r="AH263" s="72" t="n">
        <f aca="false">IF(SUMPRODUCT((A$14:A263=A263)*(B$14:B263=B263)*(C$14:C263=C263))&gt;1,0,1)</f>
        <v>0</v>
      </c>
      <c r="AI263" s="15" t="str">
        <f aca="false">IFERROR(VLOOKUP(D263,tipo,1,0),"NO")</f>
        <v>NO</v>
      </c>
      <c r="AJ263" s="15" t="str">
        <f aca="false">IFERROR(VLOOKUP(E263,modal,1,0),"NO")</f>
        <v>NO</v>
      </c>
      <c r="AK263" s="73" t="str">
        <f aca="false">IFERROR(VLOOKUP(F263,Tipo!$C$12:$C$27,1,0),"NO")</f>
        <v>NO</v>
      </c>
      <c r="AL263" s="15" t="str">
        <f aca="false">IFERROR(VLOOKUP(H263,afectacion,1,0),"NO")</f>
        <v>NO</v>
      </c>
      <c r="AM263" s="15" t="str">
        <f aca="false">IFERROR(VLOOKUP(I263,programa,1,0),"NO")</f>
        <v>NO</v>
      </c>
    </row>
    <row r="264" customFormat="false" ht="27" hidden="false" customHeight="true" outlineLevel="0" collapsed="false">
      <c r="A264" s="57"/>
      <c r="B264" s="56"/>
      <c r="C264" s="57"/>
      <c r="D264" s="58"/>
      <c r="E264" s="57"/>
      <c r="F264" s="58"/>
      <c r="G264" s="57"/>
      <c r="H264" s="59"/>
      <c r="I264" s="60"/>
      <c r="J264" s="61" t="str">
        <f aca="false">IF(ISERROR(VLOOKUP(I264,Eje_Pilar!$C$2:$E$47,2,0))," ",VLOOKUP(I264,Eje_Pilar!$C$2:$E$47,2,0))</f>
        <v> </v>
      </c>
      <c r="K264" s="61" t="str">
        <f aca="false">IF(ISERROR(VLOOKUP(I264,Eje_Pilar!$C$2:$E$47,3,0))," ",VLOOKUP(I264,Eje_Pilar!$C$2:$E$47,3,0))</f>
        <v> </v>
      </c>
      <c r="L264" s="62"/>
      <c r="M264" s="57"/>
      <c r="N264" s="57"/>
      <c r="O264" s="66"/>
      <c r="P264" s="64"/>
      <c r="Q264" s="64"/>
      <c r="R264" s="65"/>
      <c r="S264" s="66"/>
      <c r="T264" s="67" t="n">
        <f aca="false">+O264+Q264+S264</f>
        <v>0</v>
      </c>
      <c r="U264" s="68"/>
      <c r="V264" s="69"/>
      <c r="W264" s="69"/>
      <c r="X264" s="69"/>
      <c r="Y264" s="56"/>
      <c r="Z264" s="56"/>
      <c r="AA264" s="88"/>
      <c r="AB264" s="57"/>
      <c r="AC264" s="57"/>
      <c r="AD264" s="57"/>
      <c r="AE264" s="57"/>
      <c r="AF264" s="71" t="str">
        <f aca="false">IF(ISERROR(U264/T264),"-",(U264/T264))</f>
        <v>-</v>
      </c>
      <c r="AG264" s="75"/>
      <c r="AH264" s="72" t="n">
        <f aca="false">IF(SUMPRODUCT((A$14:A264=A264)*(B$14:B264=B264)*(C$14:C264=C264))&gt;1,0,1)</f>
        <v>0</v>
      </c>
      <c r="AI264" s="15" t="str">
        <f aca="false">IFERROR(VLOOKUP(D264,tipo,1,0),"NO")</f>
        <v>NO</v>
      </c>
      <c r="AJ264" s="15" t="str">
        <f aca="false">IFERROR(VLOOKUP(E264,modal,1,0),"NO")</f>
        <v>NO</v>
      </c>
      <c r="AK264" s="73" t="str">
        <f aca="false">IFERROR(VLOOKUP(F264,Tipo!$C$12:$C$27,1,0),"NO")</f>
        <v>NO</v>
      </c>
      <c r="AL264" s="15" t="str">
        <f aca="false">IFERROR(VLOOKUP(H264,afectacion,1,0),"NO")</f>
        <v>NO</v>
      </c>
      <c r="AM264" s="15" t="str">
        <f aca="false">IFERROR(VLOOKUP(I264,programa,1,0),"NO")</f>
        <v>NO</v>
      </c>
    </row>
    <row r="265" customFormat="false" ht="27" hidden="false" customHeight="true" outlineLevel="0" collapsed="false">
      <c r="A265" s="57"/>
      <c r="B265" s="56"/>
      <c r="C265" s="57"/>
      <c r="D265" s="58"/>
      <c r="E265" s="57"/>
      <c r="F265" s="58"/>
      <c r="G265" s="57"/>
      <c r="H265" s="59"/>
      <c r="I265" s="60"/>
      <c r="J265" s="61" t="str">
        <f aca="false">IF(ISERROR(VLOOKUP(I265,Eje_Pilar!$C$2:$E$47,2,0))," ",VLOOKUP(I265,Eje_Pilar!$C$2:$E$47,2,0))</f>
        <v> </v>
      </c>
      <c r="K265" s="61" t="str">
        <f aca="false">IF(ISERROR(VLOOKUP(I265,Eje_Pilar!$C$2:$E$47,3,0))," ",VLOOKUP(I265,Eje_Pilar!$C$2:$E$47,3,0))</f>
        <v> </v>
      </c>
      <c r="L265" s="62"/>
      <c r="M265" s="57"/>
      <c r="N265" s="57"/>
      <c r="O265" s="66"/>
      <c r="P265" s="64"/>
      <c r="Q265" s="64"/>
      <c r="R265" s="65"/>
      <c r="S265" s="66"/>
      <c r="T265" s="67" t="n">
        <f aca="false">+O265+Q265+S265</f>
        <v>0</v>
      </c>
      <c r="U265" s="68"/>
      <c r="V265" s="69"/>
      <c r="W265" s="69"/>
      <c r="X265" s="69"/>
      <c r="Y265" s="56"/>
      <c r="Z265" s="56"/>
      <c r="AA265" s="88"/>
      <c r="AB265" s="57"/>
      <c r="AC265" s="57"/>
      <c r="AD265" s="57"/>
      <c r="AE265" s="57"/>
      <c r="AF265" s="71" t="str">
        <f aca="false">IF(ISERROR(U265/T265),"-",(U265/T265))</f>
        <v>-</v>
      </c>
      <c r="AG265" s="75"/>
      <c r="AH265" s="72" t="n">
        <f aca="false">IF(SUMPRODUCT((A$14:A265=A265)*(B$14:B265=B265)*(C$14:C265=C265))&gt;1,0,1)</f>
        <v>0</v>
      </c>
      <c r="AI265" s="15" t="str">
        <f aca="false">IFERROR(VLOOKUP(D265,tipo,1,0),"NO")</f>
        <v>NO</v>
      </c>
      <c r="AJ265" s="15" t="str">
        <f aca="false">IFERROR(VLOOKUP(E265,modal,1,0),"NO")</f>
        <v>NO</v>
      </c>
      <c r="AK265" s="73" t="str">
        <f aca="false">IFERROR(VLOOKUP(F265,Tipo!$C$12:$C$27,1,0),"NO")</f>
        <v>NO</v>
      </c>
      <c r="AL265" s="15" t="str">
        <f aca="false">IFERROR(VLOOKUP(H265,afectacion,1,0),"NO")</f>
        <v>NO</v>
      </c>
      <c r="AM265" s="15" t="str">
        <f aca="false">IFERROR(VLOOKUP(I265,programa,1,0),"NO")</f>
        <v>NO</v>
      </c>
    </row>
    <row r="266" customFormat="false" ht="27" hidden="false" customHeight="true" outlineLevel="0" collapsed="false">
      <c r="A266" s="57"/>
      <c r="B266" s="56"/>
      <c r="C266" s="57"/>
      <c r="D266" s="58"/>
      <c r="E266" s="57"/>
      <c r="F266" s="58"/>
      <c r="G266" s="57"/>
      <c r="H266" s="59"/>
      <c r="I266" s="60"/>
      <c r="J266" s="61" t="str">
        <f aca="false">IF(ISERROR(VLOOKUP(I266,Eje_Pilar!$C$2:$E$47,2,0))," ",VLOOKUP(I266,Eje_Pilar!$C$2:$E$47,2,0))</f>
        <v> </v>
      </c>
      <c r="K266" s="61" t="str">
        <f aca="false">IF(ISERROR(VLOOKUP(I266,Eje_Pilar!$C$2:$E$47,3,0))," ",VLOOKUP(I266,Eje_Pilar!$C$2:$E$47,3,0))</f>
        <v> </v>
      </c>
      <c r="L266" s="62"/>
      <c r="M266" s="57"/>
      <c r="N266" s="57"/>
      <c r="O266" s="66"/>
      <c r="P266" s="64"/>
      <c r="Q266" s="64"/>
      <c r="R266" s="65"/>
      <c r="S266" s="66"/>
      <c r="T266" s="67" t="n">
        <f aca="false">+O266+Q266+S266</f>
        <v>0</v>
      </c>
      <c r="U266" s="68"/>
      <c r="V266" s="69"/>
      <c r="W266" s="69"/>
      <c r="X266" s="69"/>
      <c r="Y266" s="56"/>
      <c r="Z266" s="56"/>
      <c r="AA266" s="88"/>
      <c r="AB266" s="57"/>
      <c r="AC266" s="57"/>
      <c r="AD266" s="57"/>
      <c r="AE266" s="57"/>
      <c r="AF266" s="71" t="str">
        <f aca="false">IF(ISERROR(U266/T266),"-",(U266/T266))</f>
        <v>-</v>
      </c>
      <c r="AG266" s="75"/>
      <c r="AH266" s="72" t="n">
        <f aca="false">IF(SUMPRODUCT((A$14:A266=A266)*(B$14:B266=B266)*(C$14:C266=C266))&gt;1,0,1)</f>
        <v>0</v>
      </c>
      <c r="AI266" s="15" t="str">
        <f aca="false">IFERROR(VLOOKUP(D266,tipo,1,0),"NO")</f>
        <v>NO</v>
      </c>
      <c r="AJ266" s="15" t="str">
        <f aca="false">IFERROR(VLOOKUP(E266,modal,1,0),"NO")</f>
        <v>NO</v>
      </c>
      <c r="AK266" s="73" t="str">
        <f aca="false">IFERROR(VLOOKUP(F266,Tipo!$C$12:$C$27,1,0),"NO")</f>
        <v>NO</v>
      </c>
      <c r="AL266" s="15" t="str">
        <f aca="false">IFERROR(VLOOKUP(H266,afectacion,1,0),"NO")</f>
        <v>NO</v>
      </c>
      <c r="AM266" s="15" t="str">
        <f aca="false">IFERROR(VLOOKUP(I266,programa,1,0),"NO")</f>
        <v>NO</v>
      </c>
    </row>
    <row r="267" customFormat="false" ht="27" hidden="false" customHeight="true" outlineLevel="0" collapsed="false">
      <c r="A267" s="57"/>
      <c r="B267" s="56"/>
      <c r="C267" s="57"/>
      <c r="D267" s="58"/>
      <c r="E267" s="57"/>
      <c r="F267" s="58"/>
      <c r="G267" s="57"/>
      <c r="H267" s="59"/>
      <c r="I267" s="60"/>
      <c r="J267" s="61" t="str">
        <f aca="false">IF(ISERROR(VLOOKUP(I267,Eje_Pilar!$C$2:$E$47,2,0))," ",VLOOKUP(I267,Eje_Pilar!$C$2:$E$47,2,0))</f>
        <v> </v>
      </c>
      <c r="K267" s="61" t="str">
        <f aca="false">IF(ISERROR(VLOOKUP(I267,Eje_Pilar!$C$2:$E$47,3,0))," ",VLOOKUP(I267,Eje_Pilar!$C$2:$E$47,3,0))</f>
        <v> </v>
      </c>
      <c r="L267" s="62"/>
      <c r="M267" s="57"/>
      <c r="N267" s="57"/>
      <c r="O267" s="66"/>
      <c r="P267" s="64"/>
      <c r="Q267" s="64"/>
      <c r="R267" s="65"/>
      <c r="S267" s="66"/>
      <c r="T267" s="67" t="n">
        <f aca="false">+O267+Q267+S267</f>
        <v>0</v>
      </c>
      <c r="U267" s="68"/>
      <c r="V267" s="69"/>
      <c r="W267" s="69"/>
      <c r="X267" s="69"/>
      <c r="Y267" s="56"/>
      <c r="Z267" s="56"/>
      <c r="AA267" s="88"/>
      <c r="AB267" s="57"/>
      <c r="AC267" s="57"/>
      <c r="AD267" s="57"/>
      <c r="AE267" s="57"/>
      <c r="AF267" s="71" t="str">
        <f aca="false">IF(ISERROR(U267/T267),"-",(U267/T267))</f>
        <v>-</v>
      </c>
      <c r="AG267" s="75"/>
      <c r="AH267" s="72" t="n">
        <f aca="false">IF(SUMPRODUCT((A$14:A267=A267)*(B$14:B267=B267)*(C$14:C267=C267))&gt;1,0,1)</f>
        <v>0</v>
      </c>
      <c r="AI267" s="15" t="str">
        <f aca="false">IFERROR(VLOOKUP(D267,tipo,1,0),"NO")</f>
        <v>NO</v>
      </c>
      <c r="AJ267" s="15" t="str">
        <f aca="false">IFERROR(VLOOKUP(E267,modal,1,0),"NO")</f>
        <v>NO</v>
      </c>
      <c r="AK267" s="73" t="str">
        <f aca="false">IFERROR(VLOOKUP(F267,Tipo!$C$12:$C$27,1,0),"NO")</f>
        <v>NO</v>
      </c>
      <c r="AL267" s="15" t="str">
        <f aca="false">IFERROR(VLOOKUP(H267,afectacion,1,0),"NO")</f>
        <v>NO</v>
      </c>
      <c r="AM267" s="15" t="str">
        <f aca="false">IFERROR(VLOOKUP(I267,programa,1,0),"NO")</f>
        <v>NO</v>
      </c>
    </row>
    <row r="268" customFormat="false" ht="27" hidden="false" customHeight="true" outlineLevel="0" collapsed="false">
      <c r="A268" s="57"/>
      <c r="B268" s="56"/>
      <c r="C268" s="57"/>
      <c r="D268" s="58"/>
      <c r="E268" s="57"/>
      <c r="F268" s="58"/>
      <c r="G268" s="57"/>
      <c r="H268" s="59"/>
      <c r="I268" s="60"/>
      <c r="J268" s="61" t="str">
        <f aca="false">IF(ISERROR(VLOOKUP(I268,Eje_Pilar!$C$2:$E$47,2,0))," ",VLOOKUP(I268,Eje_Pilar!$C$2:$E$47,2,0))</f>
        <v> </v>
      </c>
      <c r="K268" s="61" t="str">
        <f aca="false">IF(ISERROR(VLOOKUP(I268,Eje_Pilar!$C$2:$E$47,3,0))," ",VLOOKUP(I268,Eje_Pilar!$C$2:$E$47,3,0))</f>
        <v> </v>
      </c>
      <c r="L268" s="62"/>
      <c r="M268" s="57"/>
      <c r="N268" s="57"/>
      <c r="O268" s="66"/>
      <c r="P268" s="64"/>
      <c r="Q268" s="64"/>
      <c r="R268" s="65"/>
      <c r="S268" s="66"/>
      <c r="T268" s="67" t="n">
        <f aca="false">+O268+Q268+S268</f>
        <v>0</v>
      </c>
      <c r="U268" s="68"/>
      <c r="V268" s="69"/>
      <c r="W268" s="69"/>
      <c r="X268" s="69"/>
      <c r="Y268" s="56"/>
      <c r="Z268" s="56"/>
      <c r="AA268" s="88"/>
      <c r="AB268" s="57"/>
      <c r="AC268" s="57"/>
      <c r="AD268" s="57"/>
      <c r="AE268" s="57"/>
      <c r="AF268" s="71" t="str">
        <f aca="false">IF(ISERROR(U268/T268),"-",(U268/T268))</f>
        <v>-</v>
      </c>
      <c r="AG268" s="75"/>
      <c r="AH268" s="72" t="n">
        <f aca="false">IF(SUMPRODUCT((A$14:A268=A268)*(B$14:B268=B268)*(C$14:C268=C268))&gt;1,0,1)</f>
        <v>0</v>
      </c>
      <c r="AI268" s="15" t="str">
        <f aca="false">IFERROR(VLOOKUP(D268,tipo,1,0),"NO")</f>
        <v>NO</v>
      </c>
      <c r="AJ268" s="15" t="str">
        <f aca="false">IFERROR(VLOOKUP(E268,modal,1,0),"NO")</f>
        <v>NO</v>
      </c>
      <c r="AK268" s="73" t="str">
        <f aca="false">IFERROR(VLOOKUP(F268,Tipo!$C$12:$C$27,1,0),"NO")</f>
        <v>NO</v>
      </c>
      <c r="AL268" s="15" t="str">
        <f aca="false">IFERROR(VLOOKUP(H268,afectacion,1,0),"NO")</f>
        <v>NO</v>
      </c>
      <c r="AM268" s="15" t="str">
        <f aca="false">IFERROR(VLOOKUP(I268,programa,1,0),"NO")</f>
        <v>NO</v>
      </c>
    </row>
    <row r="269" customFormat="false" ht="27" hidden="false" customHeight="true" outlineLevel="0" collapsed="false">
      <c r="A269" s="57"/>
      <c r="B269" s="56"/>
      <c r="C269" s="57"/>
      <c r="D269" s="58"/>
      <c r="E269" s="57"/>
      <c r="F269" s="58"/>
      <c r="G269" s="57"/>
      <c r="H269" s="59"/>
      <c r="I269" s="60"/>
      <c r="J269" s="61" t="str">
        <f aca="false">IF(ISERROR(VLOOKUP(I269,Eje_Pilar!$C$2:$E$47,2,0))," ",VLOOKUP(I269,Eje_Pilar!$C$2:$E$47,2,0))</f>
        <v> </v>
      </c>
      <c r="K269" s="61" t="str">
        <f aca="false">IF(ISERROR(VLOOKUP(I269,Eje_Pilar!$C$2:$E$47,3,0))," ",VLOOKUP(I269,Eje_Pilar!$C$2:$E$47,3,0))</f>
        <v> </v>
      </c>
      <c r="L269" s="62"/>
      <c r="M269" s="57"/>
      <c r="N269" s="57"/>
      <c r="O269" s="66"/>
      <c r="P269" s="64"/>
      <c r="Q269" s="64"/>
      <c r="R269" s="65"/>
      <c r="S269" s="66"/>
      <c r="T269" s="67" t="n">
        <f aca="false">+O269+Q269+S269</f>
        <v>0</v>
      </c>
      <c r="U269" s="68"/>
      <c r="V269" s="69"/>
      <c r="W269" s="69"/>
      <c r="X269" s="69"/>
      <c r="Y269" s="56"/>
      <c r="Z269" s="56"/>
      <c r="AA269" s="88"/>
      <c r="AB269" s="57"/>
      <c r="AC269" s="57"/>
      <c r="AD269" s="57"/>
      <c r="AE269" s="57"/>
      <c r="AF269" s="71" t="str">
        <f aca="false">IF(ISERROR(U269/T269),"-",(U269/T269))</f>
        <v>-</v>
      </c>
      <c r="AG269" s="75"/>
      <c r="AH269" s="72" t="n">
        <f aca="false">IF(SUMPRODUCT((A$14:A269=A269)*(B$14:B269=B269)*(C$14:C269=C269))&gt;1,0,1)</f>
        <v>0</v>
      </c>
      <c r="AI269" s="15" t="str">
        <f aca="false">IFERROR(VLOOKUP(D269,tipo,1,0),"NO")</f>
        <v>NO</v>
      </c>
      <c r="AJ269" s="15" t="str">
        <f aca="false">IFERROR(VLOOKUP(E269,modal,1,0),"NO")</f>
        <v>NO</v>
      </c>
      <c r="AK269" s="73" t="str">
        <f aca="false">IFERROR(VLOOKUP(F269,Tipo!$C$12:$C$27,1,0),"NO")</f>
        <v>NO</v>
      </c>
      <c r="AL269" s="15" t="str">
        <f aca="false">IFERROR(VLOOKUP(H269,afectacion,1,0),"NO")</f>
        <v>NO</v>
      </c>
      <c r="AM269" s="15" t="str">
        <f aca="false">IFERROR(VLOOKUP(I269,programa,1,0),"NO")</f>
        <v>NO</v>
      </c>
    </row>
    <row r="270" customFormat="false" ht="27" hidden="false" customHeight="true" outlineLevel="0" collapsed="false">
      <c r="A270" s="57"/>
      <c r="B270" s="56"/>
      <c r="C270" s="57"/>
      <c r="D270" s="58"/>
      <c r="E270" s="57"/>
      <c r="F270" s="58"/>
      <c r="G270" s="57"/>
      <c r="H270" s="59"/>
      <c r="I270" s="60"/>
      <c r="J270" s="61" t="str">
        <f aca="false">IF(ISERROR(VLOOKUP(I270,Eje_Pilar!$C$2:$E$47,2,0))," ",VLOOKUP(I270,Eje_Pilar!$C$2:$E$47,2,0))</f>
        <v> </v>
      </c>
      <c r="K270" s="61" t="str">
        <f aca="false">IF(ISERROR(VLOOKUP(I270,Eje_Pilar!$C$2:$E$47,3,0))," ",VLOOKUP(I270,Eje_Pilar!$C$2:$E$47,3,0))</f>
        <v> </v>
      </c>
      <c r="L270" s="62"/>
      <c r="M270" s="57"/>
      <c r="N270" s="57"/>
      <c r="O270" s="66"/>
      <c r="P270" s="64"/>
      <c r="Q270" s="64"/>
      <c r="R270" s="65"/>
      <c r="S270" s="66"/>
      <c r="T270" s="67" t="n">
        <f aca="false">+O270+Q270+S270</f>
        <v>0</v>
      </c>
      <c r="U270" s="68"/>
      <c r="V270" s="69"/>
      <c r="W270" s="69"/>
      <c r="X270" s="69"/>
      <c r="Y270" s="56"/>
      <c r="Z270" s="56"/>
      <c r="AA270" s="88"/>
      <c r="AB270" s="57"/>
      <c r="AC270" s="57"/>
      <c r="AD270" s="57"/>
      <c r="AE270" s="57"/>
      <c r="AF270" s="71" t="str">
        <f aca="false">IF(ISERROR(U270/T270),"-",(U270/T270))</f>
        <v>-</v>
      </c>
      <c r="AG270" s="75"/>
      <c r="AH270" s="72" t="n">
        <f aca="false">IF(SUMPRODUCT((A$14:A270=A270)*(B$14:B270=B270)*(C$14:C270=C270))&gt;1,0,1)</f>
        <v>0</v>
      </c>
      <c r="AI270" s="15" t="str">
        <f aca="false">IFERROR(VLOOKUP(D270,tipo,1,0),"NO")</f>
        <v>NO</v>
      </c>
      <c r="AJ270" s="15" t="str">
        <f aca="false">IFERROR(VLOOKUP(E270,modal,1,0),"NO")</f>
        <v>NO</v>
      </c>
      <c r="AK270" s="73" t="str">
        <f aca="false">IFERROR(VLOOKUP(F270,Tipo!$C$12:$C$27,1,0),"NO")</f>
        <v>NO</v>
      </c>
      <c r="AL270" s="15" t="str">
        <f aca="false">IFERROR(VLOOKUP(H270,afectacion,1,0),"NO")</f>
        <v>NO</v>
      </c>
      <c r="AM270" s="15" t="str">
        <f aca="false">IFERROR(VLOOKUP(I270,programa,1,0),"NO")</f>
        <v>NO</v>
      </c>
    </row>
    <row r="271" customFormat="false" ht="27" hidden="false" customHeight="true" outlineLevel="0" collapsed="false">
      <c r="A271" s="57"/>
      <c r="B271" s="56"/>
      <c r="C271" s="57"/>
      <c r="D271" s="58"/>
      <c r="E271" s="57"/>
      <c r="F271" s="58"/>
      <c r="G271" s="57"/>
      <c r="H271" s="59"/>
      <c r="I271" s="60"/>
      <c r="J271" s="61" t="str">
        <f aca="false">IF(ISERROR(VLOOKUP(I271,Eje_Pilar!$C$2:$E$47,2,0))," ",VLOOKUP(I271,Eje_Pilar!$C$2:$E$47,2,0))</f>
        <v> </v>
      </c>
      <c r="K271" s="61" t="str">
        <f aca="false">IF(ISERROR(VLOOKUP(I271,Eje_Pilar!$C$2:$E$47,3,0))," ",VLOOKUP(I271,Eje_Pilar!$C$2:$E$47,3,0))</f>
        <v> </v>
      </c>
      <c r="L271" s="62"/>
      <c r="M271" s="57"/>
      <c r="N271" s="57"/>
      <c r="O271" s="66"/>
      <c r="P271" s="64"/>
      <c r="Q271" s="64"/>
      <c r="R271" s="65"/>
      <c r="S271" s="66"/>
      <c r="T271" s="67" t="n">
        <f aca="false">+O271+Q271+S271</f>
        <v>0</v>
      </c>
      <c r="U271" s="68"/>
      <c r="V271" s="69"/>
      <c r="W271" s="69"/>
      <c r="X271" s="69"/>
      <c r="Y271" s="56"/>
      <c r="Z271" s="56"/>
      <c r="AA271" s="88"/>
      <c r="AB271" s="57"/>
      <c r="AC271" s="57"/>
      <c r="AD271" s="57"/>
      <c r="AE271" s="57"/>
      <c r="AF271" s="71" t="str">
        <f aca="false">IF(ISERROR(U271/T271),"-",(U271/T271))</f>
        <v>-</v>
      </c>
      <c r="AG271" s="75"/>
      <c r="AH271" s="72" t="n">
        <f aca="false">IF(SUMPRODUCT((A$14:A271=A271)*(B$14:B271=B271)*(C$14:C271=C271))&gt;1,0,1)</f>
        <v>0</v>
      </c>
      <c r="AI271" s="15" t="str">
        <f aca="false">IFERROR(VLOOKUP(D271,tipo,1,0),"NO")</f>
        <v>NO</v>
      </c>
      <c r="AJ271" s="15" t="str">
        <f aca="false">IFERROR(VLOOKUP(E271,modal,1,0),"NO")</f>
        <v>NO</v>
      </c>
      <c r="AK271" s="73" t="str">
        <f aca="false">IFERROR(VLOOKUP(F271,Tipo!$C$12:$C$27,1,0),"NO")</f>
        <v>NO</v>
      </c>
      <c r="AL271" s="15" t="str">
        <f aca="false">IFERROR(VLOOKUP(H271,afectacion,1,0),"NO")</f>
        <v>NO</v>
      </c>
      <c r="AM271" s="15" t="str">
        <f aca="false">IFERROR(VLOOKUP(I271,programa,1,0),"NO")</f>
        <v>NO</v>
      </c>
    </row>
    <row r="272" customFormat="false" ht="27" hidden="false" customHeight="true" outlineLevel="0" collapsed="false">
      <c r="A272" s="57"/>
      <c r="B272" s="56"/>
      <c r="C272" s="57"/>
      <c r="D272" s="58"/>
      <c r="E272" s="57"/>
      <c r="F272" s="58"/>
      <c r="G272" s="57"/>
      <c r="H272" s="59"/>
      <c r="I272" s="60"/>
      <c r="J272" s="61" t="str">
        <f aca="false">IF(ISERROR(VLOOKUP(I272,Eje_Pilar!$C$2:$E$47,2,0))," ",VLOOKUP(I272,Eje_Pilar!$C$2:$E$47,2,0))</f>
        <v> </v>
      </c>
      <c r="K272" s="61" t="str">
        <f aca="false">IF(ISERROR(VLOOKUP(I272,Eje_Pilar!$C$2:$E$47,3,0))," ",VLOOKUP(I272,Eje_Pilar!$C$2:$E$47,3,0))</f>
        <v> </v>
      </c>
      <c r="L272" s="62"/>
      <c r="M272" s="57"/>
      <c r="N272" s="57"/>
      <c r="O272" s="66"/>
      <c r="P272" s="64"/>
      <c r="Q272" s="64"/>
      <c r="R272" s="65"/>
      <c r="S272" s="66"/>
      <c r="T272" s="67" t="n">
        <f aca="false">+O272+Q272+S272</f>
        <v>0</v>
      </c>
      <c r="U272" s="68"/>
      <c r="V272" s="69"/>
      <c r="W272" s="69"/>
      <c r="X272" s="69"/>
      <c r="Y272" s="56"/>
      <c r="Z272" s="56"/>
      <c r="AA272" s="88"/>
      <c r="AB272" s="57"/>
      <c r="AC272" s="57"/>
      <c r="AD272" s="57"/>
      <c r="AE272" s="57"/>
      <c r="AF272" s="71" t="str">
        <f aca="false">IF(ISERROR(U272/T272),"-",(U272/T272))</f>
        <v>-</v>
      </c>
      <c r="AG272" s="75"/>
      <c r="AH272" s="72" t="n">
        <f aca="false">IF(SUMPRODUCT((A$14:A272=A272)*(B$14:B272=B272)*(C$14:C272=C272))&gt;1,0,1)</f>
        <v>0</v>
      </c>
      <c r="AI272" s="15" t="str">
        <f aca="false">IFERROR(VLOOKUP(D272,tipo,1,0),"NO")</f>
        <v>NO</v>
      </c>
      <c r="AJ272" s="15" t="str">
        <f aca="false">IFERROR(VLOOKUP(E272,modal,1,0),"NO")</f>
        <v>NO</v>
      </c>
      <c r="AK272" s="73" t="str">
        <f aca="false">IFERROR(VLOOKUP(F272,Tipo!$C$12:$C$27,1,0),"NO")</f>
        <v>NO</v>
      </c>
      <c r="AL272" s="15" t="str">
        <f aca="false">IFERROR(VLOOKUP(H272,afectacion,1,0),"NO")</f>
        <v>NO</v>
      </c>
      <c r="AM272" s="15" t="str">
        <f aca="false">IFERROR(VLOOKUP(I272,programa,1,0),"NO")</f>
        <v>NO</v>
      </c>
    </row>
    <row r="273" customFormat="false" ht="27" hidden="false" customHeight="true" outlineLevel="0" collapsed="false">
      <c r="A273" s="57"/>
      <c r="B273" s="56"/>
      <c r="C273" s="57"/>
      <c r="D273" s="58"/>
      <c r="E273" s="57"/>
      <c r="F273" s="58"/>
      <c r="G273" s="57"/>
      <c r="H273" s="59"/>
      <c r="I273" s="60"/>
      <c r="J273" s="61" t="str">
        <f aca="false">IF(ISERROR(VLOOKUP(I273,Eje_Pilar!$C$2:$E$47,2,0))," ",VLOOKUP(I273,Eje_Pilar!$C$2:$E$47,2,0))</f>
        <v> </v>
      </c>
      <c r="K273" s="61" t="str">
        <f aca="false">IF(ISERROR(VLOOKUP(I273,Eje_Pilar!$C$2:$E$47,3,0))," ",VLOOKUP(I273,Eje_Pilar!$C$2:$E$47,3,0))</f>
        <v> </v>
      </c>
      <c r="L273" s="62"/>
      <c r="M273" s="57"/>
      <c r="N273" s="57"/>
      <c r="O273" s="66"/>
      <c r="P273" s="64"/>
      <c r="Q273" s="64"/>
      <c r="R273" s="65"/>
      <c r="S273" s="66"/>
      <c r="T273" s="67" t="n">
        <f aca="false">+O273+Q273+S273</f>
        <v>0</v>
      </c>
      <c r="U273" s="68"/>
      <c r="V273" s="69"/>
      <c r="W273" s="69"/>
      <c r="X273" s="69"/>
      <c r="Y273" s="56"/>
      <c r="Z273" s="56"/>
      <c r="AA273" s="88"/>
      <c r="AB273" s="57"/>
      <c r="AC273" s="57"/>
      <c r="AD273" s="57"/>
      <c r="AE273" s="57"/>
      <c r="AF273" s="71" t="str">
        <f aca="false">IF(ISERROR(U273/T273),"-",(U273/T273))</f>
        <v>-</v>
      </c>
      <c r="AG273" s="75"/>
      <c r="AH273" s="72" t="n">
        <f aca="false">IF(SUMPRODUCT((A$14:A273=A273)*(B$14:B273=B273)*(C$14:C273=C273))&gt;1,0,1)</f>
        <v>0</v>
      </c>
      <c r="AI273" s="15" t="str">
        <f aca="false">IFERROR(VLOOKUP(D273,tipo,1,0),"NO")</f>
        <v>NO</v>
      </c>
      <c r="AJ273" s="15" t="str">
        <f aca="false">IFERROR(VLOOKUP(E273,modal,1,0),"NO")</f>
        <v>NO</v>
      </c>
      <c r="AK273" s="73" t="str">
        <f aca="false">IFERROR(VLOOKUP(F273,Tipo!$C$12:$C$27,1,0),"NO")</f>
        <v>NO</v>
      </c>
      <c r="AL273" s="15" t="str">
        <f aca="false">IFERROR(VLOOKUP(H273,afectacion,1,0),"NO")</f>
        <v>NO</v>
      </c>
      <c r="AM273" s="15" t="str">
        <f aca="false">IFERROR(VLOOKUP(I273,programa,1,0),"NO")</f>
        <v>NO</v>
      </c>
    </row>
    <row r="274" customFormat="false" ht="27" hidden="false" customHeight="true" outlineLevel="0" collapsed="false">
      <c r="A274" s="57"/>
      <c r="B274" s="56"/>
      <c r="C274" s="57"/>
      <c r="D274" s="58"/>
      <c r="E274" s="57"/>
      <c r="F274" s="58"/>
      <c r="G274" s="57"/>
      <c r="H274" s="59"/>
      <c r="I274" s="60"/>
      <c r="J274" s="61" t="str">
        <f aca="false">IF(ISERROR(VLOOKUP(I274,Eje_Pilar!$C$2:$E$47,2,0))," ",VLOOKUP(I274,Eje_Pilar!$C$2:$E$47,2,0))</f>
        <v> </v>
      </c>
      <c r="K274" s="61" t="str">
        <f aca="false">IF(ISERROR(VLOOKUP(I274,Eje_Pilar!$C$2:$E$47,3,0))," ",VLOOKUP(I274,Eje_Pilar!$C$2:$E$47,3,0))</f>
        <v> </v>
      </c>
      <c r="L274" s="62"/>
      <c r="M274" s="57"/>
      <c r="N274" s="57"/>
      <c r="O274" s="66"/>
      <c r="P274" s="64"/>
      <c r="Q274" s="64"/>
      <c r="R274" s="65"/>
      <c r="S274" s="66"/>
      <c r="T274" s="67" t="n">
        <f aca="false">+O274+Q274+S274</f>
        <v>0</v>
      </c>
      <c r="U274" s="68"/>
      <c r="V274" s="69"/>
      <c r="W274" s="69"/>
      <c r="X274" s="69"/>
      <c r="Y274" s="56"/>
      <c r="Z274" s="56"/>
      <c r="AA274" s="88"/>
      <c r="AB274" s="57"/>
      <c r="AC274" s="57"/>
      <c r="AD274" s="57"/>
      <c r="AE274" s="57"/>
      <c r="AF274" s="71" t="str">
        <f aca="false">IF(ISERROR(U274/T274),"-",(U274/T274))</f>
        <v>-</v>
      </c>
      <c r="AG274" s="75"/>
      <c r="AH274" s="72" t="n">
        <f aca="false">IF(SUMPRODUCT((A$14:A274=A274)*(B$14:B274=B274)*(C$14:C274=C274))&gt;1,0,1)</f>
        <v>0</v>
      </c>
      <c r="AI274" s="15" t="str">
        <f aca="false">IFERROR(VLOOKUP(D274,tipo,1,0),"NO")</f>
        <v>NO</v>
      </c>
      <c r="AJ274" s="15" t="str">
        <f aca="false">IFERROR(VLOOKUP(E274,modal,1,0),"NO")</f>
        <v>NO</v>
      </c>
      <c r="AK274" s="73" t="str">
        <f aca="false">IFERROR(VLOOKUP(F274,Tipo!$C$12:$C$27,1,0),"NO")</f>
        <v>NO</v>
      </c>
      <c r="AL274" s="15" t="str">
        <f aca="false">IFERROR(VLOOKUP(H274,afectacion,1,0),"NO")</f>
        <v>NO</v>
      </c>
      <c r="AM274" s="15" t="str">
        <f aca="false">IFERROR(VLOOKUP(I274,programa,1,0),"NO")</f>
        <v>NO</v>
      </c>
    </row>
    <row r="275" customFormat="false" ht="27" hidden="false" customHeight="true" outlineLevel="0" collapsed="false">
      <c r="A275" s="57"/>
      <c r="B275" s="56"/>
      <c r="C275" s="57"/>
      <c r="D275" s="58"/>
      <c r="E275" s="57"/>
      <c r="F275" s="58"/>
      <c r="G275" s="57"/>
      <c r="H275" s="59"/>
      <c r="I275" s="60"/>
      <c r="J275" s="61" t="str">
        <f aca="false">IF(ISERROR(VLOOKUP(I275,Eje_Pilar!$C$2:$E$47,2,0))," ",VLOOKUP(I275,Eje_Pilar!$C$2:$E$47,2,0))</f>
        <v> </v>
      </c>
      <c r="K275" s="61" t="str">
        <f aca="false">IF(ISERROR(VLOOKUP(I275,Eje_Pilar!$C$2:$E$47,3,0))," ",VLOOKUP(I275,Eje_Pilar!$C$2:$E$47,3,0))</f>
        <v> </v>
      </c>
      <c r="L275" s="62"/>
      <c r="M275" s="57"/>
      <c r="N275" s="57"/>
      <c r="O275" s="66"/>
      <c r="P275" s="64"/>
      <c r="Q275" s="64"/>
      <c r="R275" s="65"/>
      <c r="S275" s="66"/>
      <c r="T275" s="67" t="n">
        <f aca="false">+O275+Q275+S275</f>
        <v>0</v>
      </c>
      <c r="U275" s="68"/>
      <c r="V275" s="69"/>
      <c r="W275" s="69"/>
      <c r="X275" s="69"/>
      <c r="Y275" s="56"/>
      <c r="Z275" s="56"/>
      <c r="AA275" s="88"/>
      <c r="AB275" s="57"/>
      <c r="AC275" s="57"/>
      <c r="AD275" s="57"/>
      <c r="AE275" s="57"/>
      <c r="AF275" s="71" t="str">
        <f aca="false">IF(ISERROR(U275/T275),"-",(U275/T275))</f>
        <v>-</v>
      </c>
      <c r="AG275" s="75"/>
      <c r="AH275" s="72" t="n">
        <f aca="false">IF(SUMPRODUCT((A$14:A275=A275)*(B$14:B275=B275)*(C$14:C275=C275))&gt;1,0,1)</f>
        <v>0</v>
      </c>
      <c r="AI275" s="15" t="str">
        <f aca="false">IFERROR(VLOOKUP(D275,tipo,1,0),"NO")</f>
        <v>NO</v>
      </c>
      <c r="AJ275" s="15" t="str">
        <f aca="false">IFERROR(VLOOKUP(E275,modal,1,0),"NO")</f>
        <v>NO</v>
      </c>
      <c r="AK275" s="73" t="str">
        <f aca="false">IFERROR(VLOOKUP(F275,Tipo!$C$12:$C$27,1,0),"NO")</f>
        <v>NO</v>
      </c>
      <c r="AL275" s="15" t="str">
        <f aca="false">IFERROR(VLOOKUP(H275,afectacion,1,0),"NO")</f>
        <v>NO</v>
      </c>
      <c r="AM275" s="15" t="str">
        <f aca="false">IFERROR(VLOOKUP(I275,programa,1,0),"NO")</f>
        <v>NO</v>
      </c>
    </row>
    <row r="276" customFormat="false" ht="27" hidden="false" customHeight="true" outlineLevel="0" collapsed="false">
      <c r="A276" s="57"/>
      <c r="B276" s="56"/>
      <c r="C276" s="57"/>
      <c r="D276" s="58"/>
      <c r="E276" s="57"/>
      <c r="F276" s="58"/>
      <c r="G276" s="57"/>
      <c r="H276" s="59"/>
      <c r="I276" s="60"/>
      <c r="J276" s="61" t="str">
        <f aca="false">IF(ISERROR(VLOOKUP(I276,Eje_Pilar!$C$2:$E$47,2,0))," ",VLOOKUP(I276,Eje_Pilar!$C$2:$E$47,2,0))</f>
        <v> </v>
      </c>
      <c r="K276" s="61" t="str">
        <f aca="false">IF(ISERROR(VLOOKUP(I276,Eje_Pilar!$C$2:$E$47,3,0))," ",VLOOKUP(I276,Eje_Pilar!$C$2:$E$47,3,0))</f>
        <v> </v>
      </c>
      <c r="L276" s="62"/>
      <c r="M276" s="57"/>
      <c r="N276" s="57"/>
      <c r="O276" s="66"/>
      <c r="P276" s="64"/>
      <c r="Q276" s="64"/>
      <c r="R276" s="65"/>
      <c r="S276" s="66"/>
      <c r="T276" s="67" t="n">
        <f aca="false">+O276+Q276+S276</f>
        <v>0</v>
      </c>
      <c r="U276" s="68"/>
      <c r="V276" s="69"/>
      <c r="W276" s="69"/>
      <c r="X276" s="69"/>
      <c r="Y276" s="56"/>
      <c r="Z276" s="56"/>
      <c r="AA276" s="88"/>
      <c r="AB276" s="57"/>
      <c r="AC276" s="57"/>
      <c r="AD276" s="57"/>
      <c r="AE276" s="57"/>
      <c r="AF276" s="71" t="str">
        <f aca="false">IF(ISERROR(U276/T276),"-",(U276/T276))</f>
        <v>-</v>
      </c>
      <c r="AG276" s="75"/>
      <c r="AH276" s="72" t="n">
        <f aca="false">IF(SUMPRODUCT((A$14:A276=A276)*(B$14:B276=B276)*(C$14:C276=C276))&gt;1,0,1)</f>
        <v>0</v>
      </c>
      <c r="AI276" s="15" t="str">
        <f aca="false">IFERROR(VLOOKUP(D276,tipo,1,0),"NO")</f>
        <v>NO</v>
      </c>
      <c r="AJ276" s="15" t="str">
        <f aca="false">IFERROR(VLOOKUP(E276,modal,1,0),"NO")</f>
        <v>NO</v>
      </c>
      <c r="AK276" s="73" t="str">
        <f aca="false">IFERROR(VLOOKUP(F276,Tipo!$C$12:$C$27,1,0),"NO")</f>
        <v>NO</v>
      </c>
      <c r="AL276" s="15" t="str">
        <f aca="false">IFERROR(VLOOKUP(H276,afectacion,1,0),"NO")</f>
        <v>NO</v>
      </c>
      <c r="AM276" s="15" t="str">
        <f aca="false">IFERROR(VLOOKUP(I276,programa,1,0),"NO")</f>
        <v>NO</v>
      </c>
    </row>
    <row r="277" customFormat="false" ht="27" hidden="false" customHeight="true" outlineLevel="0" collapsed="false">
      <c r="A277" s="57"/>
      <c r="B277" s="56"/>
      <c r="C277" s="57"/>
      <c r="D277" s="58"/>
      <c r="E277" s="57"/>
      <c r="F277" s="58"/>
      <c r="G277" s="57"/>
      <c r="H277" s="59"/>
      <c r="I277" s="60"/>
      <c r="J277" s="61" t="str">
        <f aca="false">IF(ISERROR(VLOOKUP(I277,Eje_Pilar!$C$2:$E$47,2,0))," ",VLOOKUP(I277,Eje_Pilar!$C$2:$E$47,2,0))</f>
        <v> </v>
      </c>
      <c r="K277" s="61" t="str">
        <f aca="false">IF(ISERROR(VLOOKUP(I277,Eje_Pilar!$C$2:$E$47,3,0))," ",VLOOKUP(I277,Eje_Pilar!$C$2:$E$47,3,0))</f>
        <v> </v>
      </c>
      <c r="L277" s="62"/>
      <c r="M277" s="57"/>
      <c r="N277" s="57"/>
      <c r="O277" s="66"/>
      <c r="P277" s="64"/>
      <c r="Q277" s="64"/>
      <c r="R277" s="65"/>
      <c r="S277" s="66"/>
      <c r="T277" s="67" t="n">
        <f aca="false">+O277+Q277+S277</f>
        <v>0</v>
      </c>
      <c r="U277" s="68"/>
      <c r="V277" s="69"/>
      <c r="W277" s="69"/>
      <c r="X277" s="69"/>
      <c r="Y277" s="56"/>
      <c r="Z277" s="56"/>
      <c r="AA277" s="88"/>
      <c r="AB277" s="57"/>
      <c r="AC277" s="57"/>
      <c r="AD277" s="57"/>
      <c r="AE277" s="57"/>
      <c r="AF277" s="71" t="str">
        <f aca="false">IF(ISERROR(U277/T277),"-",(U277/T277))</f>
        <v>-</v>
      </c>
      <c r="AG277" s="75"/>
      <c r="AH277" s="72" t="n">
        <f aca="false">IF(SUMPRODUCT((A$14:A277=A277)*(B$14:B277=B277)*(C$14:C277=C277))&gt;1,0,1)</f>
        <v>0</v>
      </c>
      <c r="AI277" s="15" t="str">
        <f aca="false">IFERROR(VLOOKUP(D277,tipo,1,0),"NO")</f>
        <v>NO</v>
      </c>
      <c r="AJ277" s="15" t="str">
        <f aca="false">IFERROR(VLOOKUP(E277,modal,1,0),"NO")</f>
        <v>NO</v>
      </c>
      <c r="AK277" s="73" t="str">
        <f aca="false">IFERROR(VLOOKUP(F277,Tipo!$C$12:$C$27,1,0),"NO")</f>
        <v>NO</v>
      </c>
      <c r="AL277" s="15" t="str">
        <f aca="false">IFERROR(VLOOKUP(H277,afectacion,1,0),"NO")</f>
        <v>NO</v>
      </c>
      <c r="AM277" s="15" t="str">
        <f aca="false">IFERROR(VLOOKUP(I277,programa,1,0),"NO")</f>
        <v>NO</v>
      </c>
    </row>
    <row r="278" customFormat="false" ht="27" hidden="false" customHeight="true" outlineLevel="0" collapsed="false">
      <c r="A278" s="57"/>
      <c r="B278" s="56"/>
      <c r="C278" s="57"/>
      <c r="D278" s="58"/>
      <c r="E278" s="57"/>
      <c r="F278" s="58"/>
      <c r="G278" s="57"/>
      <c r="H278" s="59"/>
      <c r="I278" s="60"/>
      <c r="J278" s="61" t="str">
        <f aca="false">IF(ISERROR(VLOOKUP(I278,Eje_Pilar!$C$2:$E$47,2,0))," ",VLOOKUP(I278,Eje_Pilar!$C$2:$E$47,2,0))</f>
        <v> </v>
      </c>
      <c r="K278" s="61" t="str">
        <f aca="false">IF(ISERROR(VLOOKUP(I278,Eje_Pilar!$C$2:$E$47,3,0))," ",VLOOKUP(I278,Eje_Pilar!$C$2:$E$47,3,0))</f>
        <v> </v>
      </c>
      <c r="L278" s="62"/>
      <c r="M278" s="57"/>
      <c r="N278" s="57"/>
      <c r="O278" s="66"/>
      <c r="P278" s="64"/>
      <c r="Q278" s="64"/>
      <c r="R278" s="65"/>
      <c r="S278" s="66"/>
      <c r="T278" s="67" t="n">
        <f aca="false">+O278+Q278+S278</f>
        <v>0</v>
      </c>
      <c r="U278" s="68"/>
      <c r="V278" s="69"/>
      <c r="W278" s="69"/>
      <c r="X278" s="69"/>
      <c r="Y278" s="56"/>
      <c r="Z278" s="56"/>
      <c r="AA278" s="88"/>
      <c r="AB278" s="57"/>
      <c r="AC278" s="57"/>
      <c r="AD278" s="57"/>
      <c r="AE278" s="57"/>
      <c r="AF278" s="71" t="str">
        <f aca="false">IF(ISERROR(U278/T278),"-",(U278/T278))</f>
        <v>-</v>
      </c>
      <c r="AG278" s="75"/>
      <c r="AH278" s="72" t="n">
        <f aca="false">IF(SUMPRODUCT((A$14:A278=A278)*(B$14:B278=B278)*(C$14:C278=C278))&gt;1,0,1)</f>
        <v>0</v>
      </c>
      <c r="AI278" s="15" t="str">
        <f aca="false">IFERROR(VLOOKUP(D278,tipo,1,0),"NO")</f>
        <v>NO</v>
      </c>
      <c r="AJ278" s="15" t="str">
        <f aca="false">IFERROR(VLOOKUP(E278,modal,1,0),"NO")</f>
        <v>NO</v>
      </c>
      <c r="AK278" s="73" t="str">
        <f aca="false">IFERROR(VLOOKUP(F278,Tipo!$C$12:$C$27,1,0),"NO")</f>
        <v>NO</v>
      </c>
      <c r="AL278" s="15" t="str">
        <f aca="false">IFERROR(VLOOKUP(H278,afectacion,1,0),"NO")</f>
        <v>NO</v>
      </c>
      <c r="AM278" s="15" t="str">
        <f aca="false">IFERROR(VLOOKUP(I278,programa,1,0),"NO")</f>
        <v>NO</v>
      </c>
    </row>
    <row r="279" customFormat="false" ht="27" hidden="false" customHeight="true" outlineLevel="0" collapsed="false">
      <c r="A279" s="57"/>
      <c r="B279" s="56"/>
      <c r="C279" s="57"/>
      <c r="D279" s="58"/>
      <c r="E279" s="57"/>
      <c r="F279" s="58"/>
      <c r="G279" s="57"/>
      <c r="H279" s="59"/>
      <c r="I279" s="60"/>
      <c r="J279" s="61" t="str">
        <f aca="false">IF(ISERROR(VLOOKUP(I279,Eje_Pilar!$C$2:$E$47,2,0))," ",VLOOKUP(I279,Eje_Pilar!$C$2:$E$47,2,0))</f>
        <v> </v>
      </c>
      <c r="K279" s="61" t="str">
        <f aca="false">IF(ISERROR(VLOOKUP(I279,Eje_Pilar!$C$2:$E$47,3,0))," ",VLOOKUP(I279,Eje_Pilar!$C$2:$E$47,3,0))</f>
        <v> </v>
      </c>
      <c r="L279" s="62"/>
      <c r="M279" s="57"/>
      <c r="N279" s="57"/>
      <c r="O279" s="66"/>
      <c r="P279" s="64"/>
      <c r="Q279" s="64"/>
      <c r="R279" s="65"/>
      <c r="S279" s="66"/>
      <c r="T279" s="67" t="n">
        <f aca="false">+O279+Q279+S279</f>
        <v>0</v>
      </c>
      <c r="U279" s="68"/>
      <c r="V279" s="69"/>
      <c r="W279" s="69"/>
      <c r="X279" s="69"/>
      <c r="Y279" s="56"/>
      <c r="Z279" s="56"/>
      <c r="AA279" s="88"/>
      <c r="AB279" s="57"/>
      <c r="AC279" s="57"/>
      <c r="AD279" s="57"/>
      <c r="AE279" s="57"/>
      <c r="AF279" s="71" t="str">
        <f aca="false">IF(ISERROR(U279/T279),"-",(U279/T279))</f>
        <v>-</v>
      </c>
      <c r="AG279" s="75"/>
      <c r="AH279" s="72" t="n">
        <f aca="false">IF(SUMPRODUCT((A$14:A279=A279)*(B$14:B279=B279)*(C$14:C279=C279))&gt;1,0,1)</f>
        <v>0</v>
      </c>
      <c r="AI279" s="15" t="str">
        <f aca="false">IFERROR(VLOOKUP(D279,tipo,1,0),"NO")</f>
        <v>NO</v>
      </c>
      <c r="AJ279" s="15" t="str">
        <f aca="false">IFERROR(VLOOKUP(E279,modal,1,0),"NO")</f>
        <v>NO</v>
      </c>
      <c r="AK279" s="73" t="str">
        <f aca="false">IFERROR(VLOOKUP(F279,Tipo!$C$12:$C$27,1,0),"NO")</f>
        <v>NO</v>
      </c>
      <c r="AL279" s="15" t="str">
        <f aca="false">IFERROR(VLOOKUP(H279,afectacion,1,0),"NO")</f>
        <v>NO</v>
      </c>
      <c r="AM279" s="15" t="str">
        <f aca="false">IFERROR(VLOOKUP(I279,programa,1,0),"NO")</f>
        <v>NO</v>
      </c>
    </row>
    <row r="280" customFormat="false" ht="27" hidden="false" customHeight="true" outlineLevel="0" collapsed="false">
      <c r="A280" s="57"/>
      <c r="B280" s="56"/>
      <c r="C280" s="57"/>
      <c r="D280" s="58"/>
      <c r="E280" s="57"/>
      <c r="F280" s="58"/>
      <c r="G280" s="57"/>
      <c r="H280" s="59"/>
      <c r="I280" s="60"/>
      <c r="J280" s="61" t="str">
        <f aca="false">IF(ISERROR(VLOOKUP(I280,Eje_Pilar!$C$2:$E$47,2,0))," ",VLOOKUP(I280,Eje_Pilar!$C$2:$E$47,2,0))</f>
        <v> </v>
      </c>
      <c r="K280" s="61" t="str">
        <f aca="false">IF(ISERROR(VLOOKUP(I280,Eje_Pilar!$C$2:$E$47,3,0))," ",VLOOKUP(I280,Eje_Pilar!$C$2:$E$47,3,0))</f>
        <v> </v>
      </c>
      <c r="L280" s="62"/>
      <c r="M280" s="57"/>
      <c r="N280" s="57"/>
      <c r="O280" s="66"/>
      <c r="P280" s="64"/>
      <c r="Q280" s="64"/>
      <c r="R280" s="65"/>
      <c r="S280" s="66"/>
      <c r="T280" s="67" t="n">
        <f aca="false">+O280+Q280+S280</f>
        <v>0</v>
      </c>
      <c r="U280" s="68"/>
      <c r="V280" s="69"/>
      <c r="W280" s="69"/>
      <c r="X280" s="69"/>
      <c r="Y280" s="56"/>
      <c r="Z280" s="56"/>
      <c r="AA280" s="88"/>
      <c r="AB280" s="57"/>
      <c r="AC280" s="57"/>
      <c r="AD280" s="57"/>
      <c r="AE280" s="57"/>
      <c r="AF280" s="71" t="str">
        <f aca="false">IF(ISERROR(U280/T280),"-",(U280/T280))</f>
        <v>-</v>
      </c>
      <c r="AG280" s="75"/>
      <c r="AH280" s="72" t="n">
        <f aca="false">IF(SUMPRODUCT((A$14:A280=A280)*(B$14:B280=B280)*(C$14:C280=C280))&gt;1,0,1)</f>
        <v>0</v>
      </c>
      <c r="AI280" s="15" t="str">
        <f aca="false">IFERROR(VLOOKUP(D280,tipo,1,0),"NO")</f>
        <v>NO</v>
      </c>
      <c r="AJ280" s="15" t="str">
        <f aca="false">IFERROR(VLOOKUP(E280,modal,1,0),"NO")</f>
        <v>NO</v>
      </c>
      <c r="AK280" s="73" t="str">
        <f aca="false">IFERROR(VLOOKUP(F280,Tipo!$C$12:$C$27,1,0),"NO")</f>
        <v>NO</v>
      </c>
      <c r="AL280" s="15" t="str">
        <f aca="false">IFERROR(VLOOKUP(H280,afectacion,1,0),"NO")</f>
        <v>NO</v>
      </c>
      <c r="AM280" s="15" t="str">
        <f aca="false">IFERROR(VLOOKUP(I280,programa,1,0),"NO")</f>
        <v>NO</v>
      </c>
    </row>
    <row r="281" customFormat="false" ht="27" hidden="false" customHeight="true" outlineLevel="0" collapsed="false">
      <c r="A281" s="57"/>
      <c r="B281" s="56"/>
      <c r="C281" s="57"/>
      <c r="D281" s="58"/>
      <c r="E281" s="57"/>
      <c r="F281" s="58"/>
      <c r="G281" s="57"/>
      <c r="H281" s="59"/>
      <c r="I281" s="60"/>
      <c r="J281" s="61" t="str">
        <f aca="false">IF(ISERROR(VLOOKUP(I281,Eje_Pilar!$C$2:$E$47,2,0))," ",VLOOKUP(I281,Eje_Pilar!$C$2:$E$47,2,0))</f>
        <v> </v>
      </c>
      <c r="K281" s="61" t="str">
        <f aca="false">IF(ISERROR(VLOOKUP(I281,Eje_Pilar!$C$2:$E$47,3,0))," ",VLOOKUP(I281,Eje_Pilar!$C$2:$E$47,3,0))</f>
        <v> </v>
      </c>
      <c r="L281" s="62"/>
      <c r="M281" s="57"/>
      <c r="N281" s="57"/>
      <c r="O281" s="66"/>
      <c r="P281" s="64"/>
      <c r="Q281" s="64"/>
      <c r="R281" s="65"/>
      <c r="S281" s="66"/>
      <c r="T281" s="67" t="n">
        <f aca="false">+O281+Q281+S281</f>
        <v>0</v>
      </c>
      <c r="U281" s="68"/>
      <c r="V281" s="69"/>
      <c r="W281" s="69"/>
      <c r="X281" s="69"/>
      <c r="Y281" s="56"/>
      <c r="Z281" s="56"/>
      <c r="AA281" s="88"/>
      <c r="AB281" s="57"/>
      <c r="AC281" s="57"/>
      <c r="AD281" s="57"/>
      <c r="AE281" s="57"/>
      <c r="AF281" s="71" t="str">
        <f aca="false">IF(ISERROR(U281/T281),"-",(U281/T281))</f>
        <v>-</v>
      </c>
      <c r="AG281" s="75"/>
      <c r="AH281" s="72" t="n">
        <f aca="false">IF(SUMPRODUCT((A$14:A281=A281)*(B$14:B281=B281)*(C$14:C281=C281))&gt;1,0,1)</f>
        <v>0</v>
      </c>
      <c r="AI281" s="15" t="str">
        <f aca="false">IFERROR(VLOOKUP(D281,tipo,1,0),"NO")</f>
        <v>NO</v>
      </c>
      <c r="AJ281" s="15" t="str">
        <f aca="false">IFERROR(VLOOKUP(E281,modal,1,0),"NO")</f>
        <v>NO</v>
      </c>
      <c r="AK281" s="73" t="str">
        <f aca="false">IFERROR(VLOOKUP(F281,Tipo!$C$12:$C$27,1,0),"NO")</f>
        <v>NO</v>
      </c>
      <c r="AL281" s="15" t="str">
        <f aca="false">IFERROR(VLOOKUP(H281,afectacion,1,0),"NO")</f>
        <v>NO</v>
      </c>
      <c r="AM281" s="15" t="str">
        <f aca="false">IFERROR(VLOOKUP(I281,programa,1,0),"NO")</f>
        <v>NO</v>
      </c>
    </row>
    <row r="282" customFormat="false" ht="27" hidden="false" customHeight="true" outlineLevel="0" collapsed="false">
      <c r="A282" s="57"/>
      <c r="B282" s="56"/>
      <c r="C282" s="57"/>
      <c r="D282" s="58"/>
      <c r="E282" s="57"/>
      <c r="F282" s="58"/>
      <c r="G282" s="57"/>
      <c r="H282" s="59"/>
      <c r="I282" s="60"/>
      <c r="J282" s="61" t="str">
        <f aca="false">IF(ISERROR(VLOOKUP(I282,Eje_Pilar!$C$2:$E$47,2,0))," ",VLOOKUP(I282,Eje_Pilar!$C$2:$E$47,2,0))</f>
        <v> </v>
      </c>
      <c r="K282" s="61" t="str">
        <f aca="false">IF(ISERROR(VLOOKUP(I282,Eje_Pilar!$C$2:$E$47,3,0))," ",VLOOKUP(I282,Eje_Pilar!$C$2:$E$47,3,0))</f>
        <v> </v>
      </c>
      <c r="L282" s="62"/>
      <c r="M282" s="57"/>
      <c r="N282" s="57"/>
      <c r="O282" s="66"/>
      <c r="P282" s="64"/>
      <c r="Q282" s="64"/>
      <c r="R282" s="65"/>
      <c r="S282" s="66"/>
      <c r="T282" s="67" t="n">
        <f aca="false">+O282+Q282+S282</f>
        <v>0</v>
      </c>
      <c r="U282" s="68"/>
      <c r="V282" s="69"/>
      <c r="W282" s="69"/>
      <c r="X282" s="69"/>
      <c r="Y282" s="56"/>
      <c r="Z282" s="56"/>
      <c r="AA282" s="88"/>
      <c r="AB282" s="57"/>
      <c r="AC282" s="57"/>
      <c r="AD282" s="57"/>
      <c r="AE282" s="57"/>
      <c r="AF282" s="71" t="str">
        <f aca="false">IF(ISERROR(U282/T282),"-",(U282/T282))</f>
        <v>-</v>
      </c>
      <c r="AG282" s="75"/>
      <c r="AH282" s="72" t="n">
        <f aca="false">IF(SUMPRODUCT((A$14:A282=A282)*(B$14:B282=B282)*(C$14:C282=C282))&gt;1,0,1)</f>
        <v>0</v>
      </c>
      <c r="AI282" s="15" t="str">
        <f aca="false">IFERROR(VLOOKUP(D282,tipo,1,0),"NO")</f>
        <v>NO</v>
      </c>
      <c r="AJ282" s="15" t="str">
        <f aca="false">IFERROR(VLOOKUP(E282,modal,1,0),"NO")</f>
        <v>NO</v>
      </c>
      <c r="AK282" s="73" t="str">
        <f aca="false">IFERROR(VLOOKUP(F282,Tipo!$C$12:$C$27,1,0),"NO")</f>
        <v>NO</v>
      </c>
      <c r="AL282" s="15" t="str">
        <f aca="false">IFERROR(VLOOKUP(H282,afectacion,1,0),"NO")</f>
        <v>NO</v>
      </c>
      <c r="AM282" s="15" t="str">
        <f aca="false">IFERROR(VLOOKUP(I282,programa,1,0),"NO")</f>
        <v>NO</v>
      </c>
    </row>
    <row r="283" customFormat="false" ht="27" hidden="false" customHeight="true" outlineLevel="0" collapsed="false">
      <c r="A283" s="57"/>
      <c r="B283" s="56"/>
      <c r="C283" s="57"/>
      <c r="D283" s="58"/>
      <c r="E283" s="57"/>
      <c r="F283" s="58"/>
      <c r="G283" s="57"/>
      <c r="H283" s="59"/>
      <c r="I283" s="60"/>
      <c r="J283" s="61" t="str">
        <f aca="false">IF(ISERROR(VLOOKUP(I283,Eje_Pilar!$C$2:$E$47,2,0))," ",VLOOKUP(I283,Eje_Pilar!$C$2:$E$47,2,0))</f>
        <v> </v>
      </c>
      <c r="K283" s="61" t="str">
        <f aca="false">IF(ISERROR(VLOOKUP(I283,Eje_Pilar!$C$2:$E$47,3,0))," ",VLOOKUP(I283,Eje_Pilar!$C$2:$E$47,3,0))</f>
        <v> </v>
      </c>
      <c r="L283" s="62"/>
      <c r="M283" s="57"/>
      <c r="N283" s="57"/>
      <c r="O283" s="66"/>
      <c r="P283" s="64"/>
      <c r="Q283" s="64"/>
      <c r="R283" s="65"/>
      <c r="S283" s="66"/>
      <c r="T283" s="67" t="n">
        <f aca="false">+O283+Q283+S283</f>
        <v>0</v>
      </c>
      <c r="U283" s="68"/>
      <c r="V283" s="69"/>
      <c r="W283" s="69"/>
      <c r="X283" s="69"/>
      <c r="Y283" s="56"/>
      <c r="Z283" s="56"/>
      <c r="AA283" s="88"/>
      <c r="AB283" s="57"/>
      <c r="AC283" s="57"/>
      <c r="AD283" s="57"/>
      <c r="AE283" s="57"/>
      <c r="AF283" s="71" t="str">
        <f aca="false">IF(ISERROR(U283/T283),"-",(U283/T283))</f>
        <v>-</v>
      </c>
      <c r="AG283" s="75"/>
      <c r="AH283" s="72" t="n">
        <f aca="false">IF(SUMPRODUCT((A$14:A283=A283)*(B$14:B283=B283)*(C$14:C283=C283))&gt;1,0,1)</f>
        <v>0</v>
      </c>
      <c r="AI283" s="15" t="str">
        <f aca="false">IFERROR(VLOOKUP(D283,tipo,1,0),"NO")</f>
        <v>NO</v>
      </c>
      <c r="AJ283" s="15" t="str">
        <f aca="false">IFERROR(VLOOKUP(E283,modal,1,0),"NO")</f>
        <v>NO</v>
      </c>
      <c r="AK283" s="73" t="str">
        <f aca="false">IFERROR(VLOOKUP(F283,Tipo!$C$12:$C$27,1,0),"NO")</f>
        <v>NO</v>
      </c>
      <c r="AL283" s="15" t="str">
        <f aca="false">IFERROR(VLOOKUP(H283,afectacion,1,0),"NO")</f>
        <v>NO</v>
      </c>
      <c r="AM283" s="15" t="str">
        <f aca="false">IFERROR(VLOOKUP(I283,programa,1,0),"NO")</f>
        <v>NO</v>
      </c>
    </row>
    <row r="284" customFormat="false" ht="27" hidden="false" customHeight="true" outlineLevel="0" collapsed="false">
      <c r="A284" s="57"/>
      <c r="B284" s="56"/>
      <c r="C284" s="57"/>
      <c r="D284" s="58"/>
      <c r="E284" s="57"/>
      <c r="F284" s="58"/>
      <c r="G284" s="57"/>
      <c r="H284" s="59"/>
      <c r="I284" s="60"/>
      <c r="J284" s="61" t="str">
        <f aca="false">IF(ISERROR(VLOOKUP(I284,Eje_Pilar!$C$2:$E$47,2,0))," ",VLOOKUP(I284,Eje_Pilar!$C$2:$E$47,2,0))</f>
        <v> </v>
      </c>
      <c r="K284" s="61" t="str">
        <f aca="false">IF(ISERROR(VLOOKUP(I284,Eje_Pilar!$C$2:$E$47,3,0))," ",VLOOKUP(I284,Eje_Pilar!$C$2:$E$47,3,0))</f>
        <v> </v>
      </c>
      <c r="L284" s="62"/>
      <c r="M284" s="57"/>
      <c r="N284" s="57"/>
      <c r="O284" s="66"/>
      <c r="P284" s="64"/>
      <c r="Q284" s="64"/>
      <c r="R284" s="65"/>
      <c r="S284" s="66"/>
      <c r="T284" s="67" t="n">
        <f aca="false">+O284+Q284+S284</f>
        <v>0</v>
      </c>
      <c r="U284" s="68"/>
      <c r="V284" s="69"/>
      <c r="W284" s="69"/>
      <c r="X284" s="69"/>
      <c r="Y284" s="56"/>
      <c r="Z284" s="56"/>
      <c r="AA284" s="88"/>
      <c r="AB284" s="57"/>
      <c r="AC284" s="57"/>
      <c r="AD284" s="57"/>
      <c r="AE284" s="57"/>
      <c r="AF284" s="71" t="str">
        <f aca="false">IF(ISERROR(U284/T284),"-",(U284/T284))</f>
        <v>-</v>
      </c>
      <c r="AG284" s="75"/>
      <c r="AH284" s="72" t="n">
        <f aca="false">IF(SUMPRODUCT((A$14:A284=A284)*(B$14:B284=B284)*(C$14:C284=C284))&gt;1,0,1)</f>
        <v>0</v>
      </c>
      <c r="AI284" s="15" t="str">
        <f aca="false">IFERROR(VLOOKUP(D284,tipo,1,0),"NO")</f>
        <v>NO</v>
      </c>
      <c r="AJ284" s="15" t="str">
        <f aca="false">IFERROR(VLOOKUP(E284,modal,1,0),"NO")</f>
        <v>NO</v>
      </c>
      <c r="AK284" s="73" t="str">
        <f aca="false">IFERROR(VLOOKUP(F284,Tipo!$C$12:$C$27,1,0),"NO")</f>
        <v>NO</v>
      </c>
      <c r="AL284" s="15" t="str">
        <f aca="false">IFERROR(VLOOKUP(H284,afectacion,1,0),"NO")</f>
        <v>NO</v>
      </c>
      <c r="AM284" s="15" t="str">
        <f aca="false">IFERROR(VLOOKUP(I284,programa,1,0),"NO")</f>
        <v>NO</v>
      </c>
    </row>
    <row r="285" customFormat="false" ht="27" hidden="false" customHeight="true" outlineLevel="0" collapsed="false">
      <c r="A285" s="57"/>
      <c r="B285" s="56"/>
      <c r="C285" s="57"/>
      <c r="D285" s="58"/>
      <c r="E285" s="57"/>
      <c r="F285" s="58"/>
      <c r="G285" s="57"/>
      <c r="H285" s="59"/>
      <c r="I285" s="60"/>
      <c r="J285" s="61" t="str">
        <f aca="false">IF(ISERROR(VLOOKUP(I285,Eje_Pilar!$C$2:$E$47,2,0))," ",VLOOKUP(I285,Eje_Pilar!$C$2:$E$47,2,0))</f>
        <v> </v>
      </c>
      <c r="K285" s="61" t="str">
        <f aca="false">IF(ISERROR(VLOOKUP(I285,Eje_Pilar!$C$2:$E$47,3,0))," ",VLOOKUP(I285,Eje_Pilar!$C$2:$E$47,3,0))</f>
        <v> </v>
      </c>
      <c r="L285" s="62"/>
      <c r="M285" s="57"/>
      <c r="N285" s="57"/>
      <c r="O285" s="66"/>
      <c r="P285" s="64"/>
      <c r="Q285" s="64"/>
      <c r="R285" s="65"/>
      <c r="S285" s="66"/>
      <c r="T285" s="67" t="n">
        <f aca="false">+O285+Q285+S285</f>
        <v>0</v>
      </c>
      <c r="U285" s="68"/>
      <c r="V285" s="69"/>
      <c r="W285" s="69"/>
      <c r="X285" s="69"/>
      <c r="Y285" s="56"/>
      <c r="Z285" s="56"/>
      <c r="AA285" s="88"/>
      <c r="AB285" s="57"/>
      <c r="AC285" s="57"/>
      <c r="AD285" s="57"/>
      <c r="AE285" s="57"/>
      <c r="AF285" s="71" t="str">
        <f aca="false">IF(ISERROR(U285/T285),"-",(U285/T285))</f>
        <v>-</v>
      </c>
      <c r="AG285" s="75"/>
      <c r="AH285" s="72" t="n">
        <f aca="false">IF(SUMPRODUCT((A$14:A285=A285)*(B$14:B285=B285)*(C$14:C285=C285))&gt;1,0,1)</f>
        <v>0</v>
      </c>
      <c r="AI285" s="15" t="str">
        <f aca="false">IFERROR(VLOOKUP(D285,tipo,1,0),"NO")</f>
        <v>NO</v>
      </c>
      <c r="AJ285" s="15" t="str">
        <f aca="false">IFERROR(VLOOKUP(E285,modal,1,0),"NO")</f>
        <v>NO</v>
      </c>
      <c r="AK285" s="73" t="str">
        <f aca="false">IFERROR(VLOOKUP(F285,Tipo!$C$12:$C$27,1,0),"NO")</f>
        <v>NO</v>
      </c>
      <c r="AL285" s="15" t="str">
        <f aca="false">IFERROR(VLOOKUP(H285,afectacion,1,0),"NO")</f>
        <v>NO</v>
      </c>
      <c r="AM285" s="15" t="str">
        <f aca="false">IFERROR(VLOOKUP(I285,programa,1,0),"NO")</f>
        <v>NO</v>
      </c>
    </row>
    <row r="286" customFormat="false" ht="27" hidden="false" customHeight="true" outlineLevel="0" collapsed="false">
      <c r="A286" s="57"/>
      <c r="B286" s="56"/>
      <c r="C286" s="57"/>
      <c r="D286" s="58"/>
      <c r="E286" s="57"/>
      <c r="F286" s="58"/>
      <c r="G286" s="57"/>
      <c r="H286" s="59"/>
      <c r="I286" s="60"/>
      <c r="J286" s="61" t="str">
        <f aca="false">IF(ISERROR(VLOOKUP(I286,Eje_Pilar!$C$2:$E$47,2,0))," ",VLOOKUP(I286,Eje_Pilar!$C$2:$E$47,2,0))</f>
        <v> </v>
      </c>
      <c r="K286" s="61" t="str">
        <f aca="false">IF(ISERROR(VLOOKUP(I286,Eje_Pilar!$C$2:$E$47,3,0))," ",VLOOKUP(I286,Eje_Pilar!$C$2:$E$47,3,0))</f>
        <v> </v>
      </c>
      <c r="L286" s="62"/>
      <c r="M286" s="57"/>
      <c r="N286" s="57"/>
      <c r="O286" s="66"/>
      <c r="P286" s="64"/>
      <c r="Q286" s="64"/>
      <c r="R286" s="65"/>
      <c r="S286" s="66"/>
      <c r="T286" s="67" t="n">
        <f aca="false">+O286+Q286+S286</f>
        <v>0</v>
      </c>
      <c r="U286" s="68"/>
      <c r="V286" s="69"/>
      <c r="W286" s="69"/>
      <c r="X286" s="69"/>
      <c r="Y286" s="56"/>
      <c r="Z286" s="56"/>
      <c r="AA286" s="88"/>
      <c r="AB286" s="57"/>
      <c r="AC286" s="57"/>
      <c r="AD286" s="57"/>
      <c r="AE286" s="57"/>
      <c r="AF286" s="71" t="str">
        <f aca="false">IF(ISERROR(U286/T286),"-",(U286/T286))</f>
        <v>-</v>
      </c>
      <c r="AG286" s="75"/>
      <c r="AH286" s="72" t="n">
        <f aca="false">IF(SUMPRODUCT((A$14:A286=A286)*(B$14:B286=B286)*(C$14:C286=C286))&gt;1,0,1)</f>
        <v>0</v>
      </c>
      <c r="AI286" s="15" t="str">
        <f aca="false">IFERROR(VLOOKUP(D286,tipo,1,0),"NO")</f>
        <v>NO</v>
      </c>
      <c r="AJ286" s="15" t="str">
        <f aca="false">IFERROR(VLOOKUP(E286,modal,1,0),"NO")</f>
        <v>NO</v>
      </c>
      <c r="AK286" s="73" t="str">
        <f aca="false">IFERROR(VLOOKUP(F286,Tipo!$C$12:$C$27,1,0),"NO")</f>
        <v>NO</v>
      </c>
      <c r="AL286" s="15" t="str">
        <f aca="false">IFERROR(VLOOKUP(H286,afectacion,1,0),"NO")</f>
        <v>NO</v>
      </c>
      <c r="AM286" s="15" t="str">
        <f aca="false">IFERROR(VLOOKUP(I286,programa,1,0),"NO")</f>
        <v>NO</v>
      </c>
    </row>
    <row r="287" customFormat="false" ht="27" hidden="false" customHeight="true" outlineLevel="0" collapsed="false">
      <c r="A287" s="57"/>
      <c r="B287" s="56"/>
      <c r="C287" s="57"/>
      <c r="D287" s="58"/>
      <c r="E287" s="57"/>
      <c r="F287" s="58"/>
      <c r="G287" s="57"/>
      <c r="H287" s="59"/>
      <c r="I287" s="60"/>
      <c r="J287" s="61" t="str">
        <f aca="false">IF(ISERROR(VLOOKUP(I287,Eje_Pilar!$C$2:$E$47,2,0))," ",VLOOKUP(I287,Eje_Pilar!$C$2:$E$47,2,0))</f>
        <v> </v>
      </c>
      <c r="K287" s="61" t="str">
        <f aca="false">IF(ISERROR(VLOOKUP(I287,Eje_Pilar!$C$2:$E$47,3,0))," ",VLOOKUP(I287,Eje_Pilar!$C$2:$E$47,3,0))</f>
        <v> </v>
      </c>
      <c r="L287" s="62"/>
      <c r="M287" s="57"/>
      <c r="N287" s="57"/>
      <c r="O287" s="66"/>
      <c r="P287" s="64"/>
      <c r="Q287" s="64"/>
      <c r="R287" s="65"/>
      <c r="S287" s="66"/>
      <c r="T287" s="67" t="n">
        <f aca="false">+O287+Q287+S287</f>
        <v>0</v>
      </c>
      <c r="U287" s="68"/>
      <c r="V287" s="69"/>
      <c r="W287" s="69"/>
      <c r="X287" s="69"/>
      <c r="Y287" s="56"/>
      <c r="Z287" s="56"/>
      <c r="AA287" s="88"/>
      <c r="AB287" s="57"/>
      <c r="AC287" s="57"/>
      <c r="AD287" s="57"/>
      <c r="AE287" s="57"/>
      <c r="AF287" s="71" t="str">
        <f aca="false">IF(ISERROR(U287/T287),"-",(U287/T287))</f>
        <v>-</v>
      </c>
      <c r="AG287" s="75"/>
      <c r="AH287" s="72" t="n">
        <f aca="false">IF(SUMPRODUCT((A$14:A287=A287)*(B$14:B287=B287)*(C$14:C287=C287))&gt;1,0,1)</f>
        <v>0</v>
      </c>
      <c r="AI287" s="15" t="str">
        <f aca="false">IFERROR(VLOOKUP(D287,tipo,1,0),"NO")</f>
        <v>NO</v>
      </c>
      <c r="AJ287" s="15" t="str">
        <f aca="false">IFERROR(VLOOKUP(E287,modal,1,0),"NO")</f>
        <v>NO</v>
      </c>
      <c r="AK287" s="73" t="str">
        <f aca="false">IFERROR(VLOOKUP(F287,Tipo!$C$12:$C$27,1,0),"NO")</f>
        <v>NO</v>
      </c>
      <c r="AL287" s="15" t="str">
        <f aca="false">IFERROR(VLOOKUP(H287,afectacion,1,0),"NO")</f>
        <v>NO</v>
      </c>
      <c r="AM287" s="15" t="str">
        <f aca="false">IFERROR(VLOOKUP(I287,programa,1,0),"NO")</f>
        <v>NO</v>
      </c>
    </row>
    <row r="288" customFormat="false" ht="27" hidden="false" customHeight="true" outlineLevel="0" collapsed="false">
      <c r="A288" s="57"/>
      <c r="B288" s="56"/>
      <c r="C288" s="57"/>
      <c r="D288" s="58"/>
      <c r="E288" s="57"/>
      <c r="F288" s="58"/>
      <c r="G288" s="57"/>
      <c r="H288" s="59"/>
      <c r="I288" s="60"/>
      <c r="J288" s="61" t="str">
        <f aca="false">IF(ISERROR(VLOOKUP(I288,Eje_Pilar!$C$2:$E$47,2,0))," ",VLOOKUP(I288,Eje_Pilar!$C$2:$E$47,2,0))</f>
        <v> </v>
      </c>
      <c r="K288" s="61" t="str">
        <f aca="false">IF(ISERROR(VLOOKUP(I288,Eje_Pilar!$C$2:$E$47,3,0))," ",VLOOKUP(I288,Eje_Pilar!$C$2:$E$47,3,0))</f>
        <v> </v>
      </c>
      <c r="L288" s="62"/>
      <c r="M288" s="57"/>
      <c r="N288" s="57"/>
      <c r="O288" s="66"/>
      <c r="P288" s="64"/>
      <c r="Q288" s="64"/>
      <c r="R288" s="65"/>
      <c r="S288" s="66"/>
      <c r="T288" s="67" t="n">
        <f aca="false">+O288+Q288+S288</f>
        <v>0</v>
      </c>
      <c r="U288" s="68"/>
      <c r="V288" s="69"/>
      <c r="W288" s="69"/>
      <c r="X288" s="69"/>
      <c r="Y288" s="56"/>
      <c r="Z288" s="56"/>
      <c r="AA288" s="88"/>
      <c r="AB288" s="57"/>
      <c r="AC288" s="57"/>
      <c r="AD288" s="57"/>
      <c r="AE288" s="57"/>
      <c r="AF288" s="71" t="str">
        <f aca="false">IF(ISERROR(U288/T288),"-",(U288/T288))</f>
        <v>-</v>
      </c>
      <c r="AG288" s="75"/>
      <c r="AH288" s="72" t="n">
        <f aca="false">IF(SUMPRODUCT((A$14:A288=A288)*(B$14:B288=B288)*(C$14:C288=C288))&gt;1,0,1)</f>
        <v>0</v>
      </c>
      <c r="AI288" s="15" t="str">
        <f aca="false">IFERROR(VLOOKUP(D288,tipo,1,0),"NO")</f>
        <v>NO</v>
      </c>
      <c r="AJ288" s="15" t="str">
        <f aca="false">IFERROR(VLOOKUP(E288,modal,1,0),"NO")</f>
        <v>NO</v>
      </c>
      <c r="AK288" s="73" t="str">
        <f aca="false">IFERROR(VLOOKUP(F288,Tipo!$C$12:$C$27,1,0),"NO")</f>
        <v>NO</v>
      </c>
      <c r="AL288" s="15" t="str">
        <f aca="false">IFERROR(VLOOKUP(H288,afectacion,1,0),"NO")</f>
        <v>NO</v>
      </c>
      <c r="AM288" s="15" t="str">
        <f aca="false">IFERROR(VLOOKUP(I288,programa,1,0),"NO")</f>
        <v>NO</v>
      </c>
    </row>
    <row r="289" customFormat="false" ht="27" hidden="false" customHeight="true" outlineLevel="0" collapsed="false">
      <c r="A289" s="57"/>
      <c r="B289" s="56"/>
      <c r="C289" s="57"/>
      <c r="D289" s="58"/>
      <c r="E289" s="57"/>
      <c r="F289" s="58"/>
      <c r="G289" s="57"/>
      <c r="H289" s="59"/>
      <c r="I289" s="60"/>
      <c r="J289" s="61" t="str">
        <f aca="false">IF(ISERROR(VLOOKUP(I289,Eje_Pilar!$C$2:$E$47,2,0))," ",VLOOKUP(I289,Eje_Pilar!$C$2:$E$47,2,0))</f>
        <v> </v>
      </c>
      <c r="K289" s="61" t="str">
        <f aca="false">IF(ISERROR(VLOOKUP(I289,Eje_Pilar!$C$2:$E$47,3,0))," ",VLOOKUP(I289,Eje_Pilar!$C$2:$E$47,3,0))</f>
        <v> </v>
      </c>
      <c r="L289" s="62"/>
      <c r="M289" s="57"/>
      <c r="N289" s="57"/>
      <c r="O289" s="66"/>
      <c r="P289" s="64"/>
      <c r="Q289" s="64"/>
      <c r="R289" s="65"/>
      <c r="S289" s="66"/>
      <c r="T289" s="67" t="n">
        <f aca="false">+O289+Q289+S289</f>
        <v>0</v>
      </c>
      <c r="U289" s="68"/>
      <c r="V289" s="69"/>
      <c r="W289" s="69"/>
      <c r="X289" s="69"/>
      <c r="Y289" s="56"/>
      <c r="Z289" s="56"/>
      <c r="AA289" s="88"/>
      <c r="AB289" s="57"/>
      <c r="AC289" s="57"/>
      <c r="AD289" s="57"/>
      <c r="AE289" s="57"/>
      <c r="AF289" s="71" t="str">
        <f aca="false">IF(ISERROR(U289/T289),"-",(U289/T289))</f>
        <v>-</v>
      </c>
      <c r="AG289" s="75"/>
      <c r="AH289" s="72" t="n">
        <f aca="false">IF(SUMPRODUCT((A$14:A289=A289)*(B$14:B289=B289)*(C$14:C289=C289))&gt;1,0,1)</f>
        <v>0</v>
      </c>
      <c r="AI289" s="15" t="str">
        <f aca="false">IFERROR(VLOOKUP(D289,tipo,1,0),"NO")</f>
        <v>NO</v>
      </c>
      <c r="AJ289" s="15" t="str">
        <f aca="false">IFERROR(VLOOKUP(E289,modal,1,0),"NO")</f>
        <v>NO</v>
      </c>
      <c r="AK289" s="73" t="str">
        <f aca="false">IFERROR(VLOOKUP(F289,Tipo!$C$12:$C$27,1,0),"NO")</f>
        <v>NO</v>
      </c>
      <c r="AL289" s="15" t="str">
        <f aca="false">IFERROR(VLOOKUP(H289,afectacion,1,0),"NO")</f>
        <v>NO</v>
      </c>
      <c r="AM289" s="15" t="str">
        <f aca="false">IFERROR(VLOOKUP(I289,programa,1,0),"NO")</f>
        <v>NO</v>
      </c>
    </row>
    <row r="290" customFormat="false" ht="27" hidden="false" customHeight="true" outlineLevel="0" collapsed="false">
      <c r="A290" s="57"/>
      <c r="B290" s="56"/>
      <c r="C290" s="57"/>
      <c r="D290" s="58"/>
      <c r="E290" s="57"/>
      <c r="F290" s="58"/>
      <c r="G290" s="57"/>
      <c r="H290" s="59"/>
      <c r="I290" s="60"/>
      <c r="J290" s="61" t="str">
        <f aca="false">IF(ISERROR(VLOOKUP(I290,Eje_Pilar!$C$2:$E$47,2,0))," ",VLOOKUP(I290,Eje_Pilar!$C$2:$E$47,2,0))</f>
        <v> </v>
      </c>
      <c r="K290" s="61" t="str">
        <f aca="false">IF(ISERROR(VLOOKUP(I290,Eje_Pilar!$C$2:$E$47,3,0))," ",VLOOKUP(I290,Eje_Pilar!$C$2:$E$47,3,0))</f>
        <v> </v>
      </c>
      <c r="L290" s="62"/>
      <c r="M290" s="57"/>
      <c r="N290" s="57"/>
      <c r="O290" s="66"/>
      <c r="P290" s="64"/>
      <c r="Q290" s="64"/>
      <c r="R290" s="65"/>
      <c r="S290" s="66"/>
      <c r="T290" s="67" t="n">
        <f aca="false">+O290+Q290+S290</f>
        <v>0</v>
      </c>
      <c r="U290" s="68"/>
      <c r="V290" s="69"/>
      <c r="W290" s="69"/>
      <c r="X290" s="69"/>
      <c r="Y290" s="56"/>
      <c r="Z290" s="56"/>
      <c r="AA290" s="88"/>
      <c r="AB290" s="57"/>
      <c r="AC290" s="57"/>
      <c r="AD290" s="57"/>
      <c r="AE290" s="57"/>
      <c r="AF290" s="71" t="str">
        <f aca="false">IF(ISERROR(U290/T290),"-",(U290/T290))</f>
        <v>-</v>
      </c>
      <c r="AG290" s="75"/>
      <c r="AH290" s="72" t="n">
        <f aca="false">IF(SUMPRODUCT((A$14:A290=A290)*(B$14:B290=B290)*(C$14:C290=C290))&gt;1,0,1)</f>
        <v>0</v>
      </c>
      <c r="AI290" s="15" t="str">
        <f aca="false">IFERROR(VLOOKUP(D290,tipo,1,0),"NO")</f>
        <v>NO</v>
      </c>
      <c r="AJ290" s="15" t="str">
        <f aca="false">IFERROR(VLOOKUP(E290,modal,1,0),"NO")</f>
        <v>NO</v>
      </c>
      <c r="AK290" s="73" t="str">
        <f aca="false">IFERROR(VLOOKUP(F290,Tipo!$C$12:$C$27,1,0),"NO")</f>
        <v>NO</v>
      </c>
      <c r="AL290" s="15" t="str">
        <f aca="false">IFERROR(VLOOKUP(H290,afectacion,1,0),"NO")</f>
        <v>NO</v>
      </c>
      <c r="AM290" s="15" t="str">
        <f aca="false">IFERROR(VLOOKUP(I290,programa,1,0),"NO")</f>
        <v>NO</v>
      </c>
    </row>
    <row r="291" customFormat="false" ht="27" hidden="false" customHeight="true" outlineLevel="0" collapsed="false">
      <c r="A291" s="57"/>
      <c r="B291" s="56"/>
      <c r="C291" s="57"/>
      <c r="D291" s="58"/>
      <c r="E291" s="57"/>
      <c r="F291" s="58"/>
      <c r="G291" s="57"/>
      <c r="H291" s="59"/>
      <c r="I291" s="60"/>
      <c r="J291" s="61" t="str">
        <f aca="false">IF(ISERROR(VLOOKUP(I291,Eje_Pilar!$C$2:$E$47,2,0))," ",VLOOKUP(I291,Eje_Pilar!$C$2:$E$47,2,0))</f>
        <v> </v>
      </c>
      <c r="K291" s="61" t="str">
        <f aca="false">IF(ISERROR(VLOOKUP(I291,Eje_Pilar!$C$2:$E$47,3,0))," ",VLOOKUP(I291,Eje_Pilar!$C$2:$E$47,3,0))</f>
        <v> </v>
      </c>
      <c r="L291" s="62"/>
      <c r="M291" s="57"/>
      <c r="N291" s="57"/>
      <c r="O291" s="66"/>
      <c r="P291" s="64"/>
      <c r="Q291" s="64"/>
      <c r="R291" s="65"/>
      <c r="S291" s="66"/>
      <c r="T291" s="67" t="n">
        <f aca="false">+O291+Q291+S291</f>
        <v>0</v>
      </c>
      <c r="U291" s="68"/>
      <c r="V291" s="69"/>
      <c r="W291" s="69"/>
      <c r="X291" s="69"/>
      <c r="Y291" s="56"/>
      <c r="Z291" s="56"/>
      <c r="AA291" s="88"/>
      <c r="AB291" s="57"/>
      <c r="AC291" s="57"/>
      <c r="AD291" s="57"/>
      <c r="AE291" s="57"/>
      <c r="AF291" s="71" t="str">
        <f aca="false">IF(ISERROR(U291/T291),"-",(U291/T291))</f>
        <v>-</v>
      </c>
      <c r="AG291" s="75"/>
      <c r="AH291" s="72" t="n">
        <f aca="false">IF(SUMPRODUCT((A$14:A291=A291)*(B$14:B291=B291)*(C$14:C291=C291))&gt;1,0,1)</f>
        <v>0</v>
      </c>
      <c r="AI291" s="15" t="str">
        <f aca="false">IFERROR(VLOOKUP(D291,tipo,1,0),"NO")</f>
        <v>NO</v>
      </c>
      <c r="AJ291" s="15" t="str">
        <f aca="false">IFERROR(VLOOKUP(E291,modal,1,0),"NO")</f>
        <v>NO</v>
      </c>
      <c r="AK291" s="73" t="str">
        <f aca="false">IFERROR(VLOOKUP(F291,Tipo!$C$12:$C$27,1,0),"NO")</f>
        <v>NO</v>
      </c>
      <c r="AL291" s="15" t="str">
        <f aca="false">IFERROR(VLOOKUP(H291,afectacion,1,0),"NO")</f>
        <v>NO</v>
      </c>
      <c r="AM291" s="15" t="str">
        <f aca="false">IFERROR(VLOOKUP(I291,programa,1,0),"NO")</f>
        <v>NO</v>
      </c>
    </row>
    <row r="292" customFormat="false" ht="27" hidden="false" customHeight="true" outlineLevel="0" collapsed="false">
      <c r="A292" s="57"/>
      <c r="B292" s="56"/>
      <c r="C292" s="57"/>
      <c r="D292" s="58"/>
      <c r="E292" s="57"/>
      <c r="F292" s="58"/>
      <c r="G292" s="57"/>
      <c r="H292" s="59"/>
      <c r="I292" s="60"/>
      <c r="J292" s="61" t="str">
        <f aca="false">IF(ISERROR(VLOOKUP(I292,Eje_Pilar!$C$2:$E$47,2,0))," ",VLOOKUP(I292,Eje_Pilar!$C$2:$E$47,2,0))</f>
        <v> </v>
      </c>
      <c r="K292" s="61" t="str">
        <f aca="false">IF(ISERROR(VLOOKUP(I292,Eje_Pilar!$C$2:$E$47,3,0))," ",VLOOKUP(I292,Eje_Pilar!$C$2:$E$47,3,0))</f>
        <v> </v>
      </c>
      <c r="L292" s="62"/>
      <c r="M292" s="57"/>
      <c r="N292" s="57"/>
      <c r="O292" s="66"/>
      <c r="P292" s="64"/>
      <c r="Q292" s="64"/>
      <c r="R292" s="65"/>
      <c r="S292" s="66"/>
      <c r="T292" s="67" t="n">
        <f aca="false">+O292+Q292+S292</f>
        <v>0</v>
      </c>
      <c r="U292" s="68"/>
      <c r="V292" s="69"/>
      <c r="W292" s="69"/>
      <c r="X292" s="69"/>
      <c r="Y292" s="56"/>
      <c r="Z292" s="56"/>
      <c r="AA292" s="88"/>
      <c r="AB292" s="57"/>
      <c r="AC292" s="57"/>
      <c r="AD292" s="57"/>
      <c r="AE292" s="57"/>
      <c r="AF292" s="71" t="str">
        <f aca="false">IF(ISERROR(U292/T292),"-",(U292/T292))</f>
        <v>-</v>
      </c>
      <c r="AG292" s="75"/>
      <c r="AH292" s="72" t="n">
        <f aca="false">IF(SUMPRODUCT((A$14:A292=A292)*(B$14:B292=B292)*(C$14:C292=C292))&gt;1,0,1)</f>
        <v>0</v>
      </c>
      <c r="AI292" s="15" t="str">
        <f aca="false">IFERROR(VLOOKUP(D292,tipo,1,0),"NO")</f>
        <v>NO</v>
      </c>
      <c r="AJ292" s="15" t="str">
        <f aca="false">IFERROR(VLOOKUP(E292,modal,1,0),"NO")</f>
        <v>NO</v>
      </c>
      <c r="AK292" s="73" t="str">
        <f aca="false">IFERROR(VLOOKUP(F292,Tipo!$C$12:$C$27,1,0),"NO")</f>
        <v>NO</v>
      </c>
      <c r="AL292" s="15" t="str">
        <f aca="false">IFERROR(VLOOKUP(H292,afectacion,1,0),"NO")</f>
        <v>NO</v>
      </c>
      <c r="AM292" s="15" t="str">
        <f aca="false">IFERROR(VLOOKUP(I292,programa,1,0),"NO")</f>
        <v>NO</v>
      </c>
    </row>
    <row r="293" customFormat="false" ht="27" hidden="false" customHeight="true" outlineLevel="0" collapsed="false">
      <c r="A293" s="57"/>
      <c r="B293" s="56"/>
      <c r="C293" s="57"/>
      <c r="D293" s="58"/>
      <c r="E293" s="57"/>
      <c r="F293" s="58"/>
      <c r="G293" s="57"/>
      <c r="H293" s="59"/>
      <c r="I293" s="60"/>
      <c r="J293" s="61" t="str">
        <f aca="false">IF(ISERROR(VLOOKUP(I293,Eje_Pilar!$C$2:$E$47,2,0))," ",VLOOKUP(I293,Eje_Pilar!$C$2:$E$47,2,0))</f>
        <v> </v>
      </c>
      <c r="K293" s="61" t="str">
        <f aca="false">IF(ISERROR(VLOOKUP(I293,Eje_Pilar!$C$2:$E$47,3,0))," ",VLOOKUP(I293,Eje_Pilar!$C$2:$E$47,3,0))</f>
        <v> </v>
      </c>
      <c r="L293" s="62"/>
      <c r="M293" s="57"/>
      <c r="N293" s="57"/>
      <c r="O293" s="66"/>
      <c r="P293" s="64"/>
      <c r="Q293" s="64"/>
      <c r="R293" s="65"/>
      <c r="S293" s="66"/>
      <c r="T293" s="67" t="n">
        <f aca="false">+O293+Q293+S293</f>
        <v>0</v>
      </c>
      <c r="U293" s="68"/>
      <c r="V293" s="69"/>
      <c r="W293" s="69"/>
      <c r="X293" s="69"/>
      <c r="Y293" s="56"/>
      <c r="Z293" s="56"/>
      <c r="AA293" s="88"/>
      <c r="AB293" s="57"/>
      <c r="AC293" s="57"/>
      <c r="AD293" s="57"/>
      <c r="AE293" s="57"/>
      <c r="AF293" s="71" t="str">
        <f aca="false">IF(ISERROR(U293/T293),"-",(U293/T293))</f>
        <v>-</v>
      </c>
      <c r="AG293" s="75"/>
      <c r="AH293" s="72" t="n">
        <f aca="false">IF(SUMPRODUCT((A$14:A293=A293)*(B$14:B293=B293)*(C$14:C293=C293))&gt;1,0,1)</f>
        <v>0</v>
      </c>
      <c r="AI293" s="15" t="str">
        <f aca="false">IFERROR(VLOOKUP(D293,tipo,1,0),"NO")</f>
        <v>NO</v>
      </c>
      <c r="AJ293" s="15" t="str">
        <f aca="false">IFERROR(VLOOKUP(E293,modal,1,0),"NO")</f>
        <v>NO</v>
      </c>
      <c r="AK293" s="73" t="str">
        <f aca="false">IFERROR(VLOOKUP(F293,Tipo!$C$12:$C$27,1,0),"NO")</f>
        <v>NO</v>
      </c>
      <c r="AL293" s="15" t="str">
        <f aca="false">IFERROR(VLOOKUP(H293,afectacion,1,0),"NO")</f>
        <v>NO</v>
      </c>
      <c r="AM293" s="15" t="str">
        <f aca="false">IFERROR(VLOOKUP(I293,programa,1,0),"NO")</f>
        <v>NO</v>
      </c>
    </row>
    <row r="294" customFormat="false" ht="27" hidden="false" customHeight="true" outlineLevel="0" collapsed="false">
      <c r="A294" s="57"/>
      <c r="B294" s="56"/>
      <c r="C294" s="57"/>
      <c r="D294" s="58"/>
      <c r="E294" s="57"/>
      <c r="F294" s="58"/>
      <c r="G294" s="57"/>
      <c r="H294" s="59"/>
      <c r="I294" s="60"/>
      <c r="J294" s="61" t="str">
        <f aca="false">IF(ISERROR(VLOOKUP(I294,Eje_Pilar!$C$2:$E$47,2,0))," ",VLOOKUP(I294,Eje_Pilar!$C$2:$E$47,2,0))</f>
        <v> </v>
      </c>
      <c r="K294" s="61" t="str">
        <f aca="false">IF(ISERROR(VLOOKUP(I294,Eje_Pilar!$C$2:$E$47,3,0))," ",VLOOKUP(I294,Eje_Pilar!$C$2:$E$47,3,0))</f>
        <v> </v>
      </c>
      <c r="L294" s="62"/>
      <c r="M294" s="57"/>
      <c r="N294" s="57"/>
      <c r="O294" s="66"/>
      <c r="P294" s="64"/>
      <c r="Q294" s="64"/>
      <c r="R294" s="65"/>
      <c r="S294" s="66"/>
      <c r="T294" s="67" t="n">
        <f aca="false">+O294+Q294+S294</f>
        <v>0</v>
      </c>
      <c r="U294" s="68"/>
      <c r="V294" s="69"/>
      <c r="W294" s="69"/>
      <c r="X294" s="69"/>
      <c r="Y294" s="56"/>
      <c r="Z294" s="56"/>
      <c r="AA294" s="88"/>
      <c r="AB294" s="57"/>
      <c r="AC294" s="57"/>
      <c r="AD294" s="57"/>
      <c r="AE294" s="57"/>
      <c r="AF294" s="71" t="str">
        <f aca="false">IF(ISERROR(U294/T294),"-",(U294/T294))</f>
        <v>-</v>
      </c>
      <c r="AG294" s="75"/>
      <c r="AH294" s="72" t="n">
        <f aca="false">IF(SUMPRODUCT((A$14:A294=A294)*(B$14:B294=B294)*(C$14:C294=C294))&gt;1,0,1)</f>
        <v>0</v>
      </c>
      <c r="AI294" s="15" t="str">
        <f aca="false">IFERROR(VLOOKUP(D294,tipo,1,0),"NO")</f>
        <v>NO</v>
      </c>
      <c r="AJ294" s="15" t="str">
        <f aca="false">IFERROR(VLOOKUP(E294,modal,1,0),"NO")</f>
        <v>NO</v>
      </c>
      <c r="AK294" s="73" t="str">
        <f aca="false">IFERROR(VLOOKUP(F294,Tipo!$C$12:$C$27,1,0),"NO")</f>
        <v>NO</v>
      </c>
      <c r="AL294" s="15" t="str">
        <f aca="false">IFERROR(VLOOKUP(H294,afectacion,1,0),"NO")</f>
        <v>NO</v>
      </c>
      <c r="AM294" s="15" t="str">
        <f aca="false">IFERROR(VLOOKUP(I294,programa,1,0),"NO")</f>
        <v>NO</v>
      </c>
    </row>
    <row r="295" customFormat="false" ht="27" hidden="false" customHeight="true" outlineLevel="0" collapsed="false">
      <c r="A295" s="57"/>
      <c r="B295" s="56"/>
      <c r="C295" s="57"/>
      <c r="D295" s="58"/>
      <c r="E295" s="57"/>
      <c r="F295" s="58"/>
      <c r="G295" s="57"/>
      <c r="H295" s="59"/>
      <c r="I295" s="60"/>
      <c r="J295" s="61" t="str">
        <f aca="false">IF(ISERROR(VLOOKUP(I295,Eje_Pilar!$C$2:$E$47,2,0))," ",VLOOKUP(I295,Eje_Pilar!$C$2:$E$47,2,0))</f>
        <v> </v>
      </c>
      <c r="K295" s="61" t="str">
        <f aca="false">IF(ISERROR(VLOOKUP(I295,Eje_Pilar!$C$2:$E$47,3,0))," ",VLOOKUP(I295,Eje_Pilar!$C$2:$E$47,3,0))</f>
        <v> </v>
      </c>
      <c r="L295" s="62"/>
      <c r="M295" s="57"/>
      <c r="N295" s="57"/>
      <c r="O295" s="66"/>
      <c r="P295" s="64"/>
      <c r="Q295" s="64"/>
      <c r="R295" s="65"/>
      <c r="S295" s="66"/>
      <c r="T295" s="67" t="n">
        <f aca="false">+O295+Q295+S295</f>
        <v>0</v>
      </c>
      <c r="U295" s="68"/>
      <c r="V295" s="69"/>
      <c r="W295" s="69"/>
      <c r="X295" s="69"/>
      <c r="Y295" s="56"/>
      <c r="Z295" s="56"/>
      <c r="AA295" s="88"/>
      <c r="AB295" s="57"/>
      <c r="AC295" s="57"/>
      <c r="AD295" s="57"/>
      <c r="AE295" s="57"/>
      <c r="AF295" s="71" t="str">
        <f aca="false">IF(ISERROR(U295/T295),"-",(U295/T295))</f>
        <v>-</v>
      </c>
      <c r="AG295" s="75"/>
      <c r="AH295" s="72" t="n">
        <f aca="false">IF(SUMPRODUCT((A$14:A295=A295)*(B$14:B295=B295)*(C$14:C295=C295))&gt;1,0,1)</f>
        <v>0</v>
      </c>
      <c r="AI295" s="15" t="str">
        <f aca="false">IFERROR(VLOOKUP(D295,tipo,1,0),"NO")</f>
        <v>NO</v>
      </c>
      <c r="AJ295" s="15" t="str">
        <f aca="false">IFERROR(VLOOKUP(E295,modal,1,0),"NO")</f>
        <v>NO</v>
      </c>
      <c r="AK295" s="73" t="str">
        <f aca="false">IFERROR(VLOOKUP(F295,Tipo!$C$12:$C$27,1,0),"NO")</f>
        <v>NO</v>
      </c>
      <c r="AL295" s="15" t="str">
        <f aca="false">IFERROR(VLOOKUP(H295,afectacion,1,0),"NO")</f>
        <v>NO</v>
      </c>
      <c r="AM295" s="15" t="str">
        <f aca="false">IFERROR(VLOOKUP(I295,programa,1,0),"NO")</f>
        <v>NO</v>
      </c>
    </row>
    <row r="296" customFormat="false" ht="27" hidden="false" customHeight="true" outlineLevel="0" collapsed="false">
      <c r="A296" s="57"/>
      <c r="B296" s="56"/>
      <c r="C296" s="57"/>
      <c r="D296" s="58"/>
      <c r="E296" s="57"/>
      <c r="F296" s="58"/>
      <c r="G296" s="57"/>
      <c r="H296" s="59"/>
      <c r="I296" s="60"/>
      <c r="J296" s="61" t="str">
        <f aca="false">IF(ISERROR(VLOOKUP(I296,Eje_Pilar!$C$2:$E$47,2,0))," ",VLOOKUP(I296,Eje_Pilar!$C$2:$E$47,2,0))</f>
        <v> </v>
      </c>
      <c r="K296" s="61" t="str">
        <f aca="false">IF(ISERROR(VLOOKUP(I296,Eje_Pilar!$C$2:$E$47,3,0))," ",VLOOKUP(I296,Eje_Pilar!$C$2:$E$47,3,0))</f>
        <v> </v>
      </c>
      <c r="L296" s="62"/>
      <c r="M296" s="57"/>
      <c r="N296" s="57"/>
      <c r="O296" s="66"/>
      <c r="P296" s="64"/>
      <c r="Q296" s="64"/>
      <c r="R296" s="65"/>
      <c r="S296" s="66"/>
      <c r="T296" s="67" t="n">
        <f aca="false">+O296+Q296+S296</f>
        <v>0</v>
      </c>
      <c r="U296" s="68"/>
      <c r="V296" s="69"/>
      <c r="W296" s="69"/>
      <c r="X296" s="69"/>
      <c r="Y296" s="56"/>
      <c r="Z296" s="56"/>
      <c r="AA296" s="88"/>
      <c r="AB296" s="57"/>
      <c r="AC296" s="57"/>
      <c r="AD296" s="57"/>
      <c r="AE296" s="57"/>
      <c r="AF296" s="71" t="str">
        <f aca="false">IF(ISERROR(U296/T296),"-",(U296/T296))</f>
        <v>-</v>
      </c>
      <c r="AG296" s="75"/>
      <c r="AH296" s="72" t="n">
        <f aca="false">IF(SUMPRODUCT((A$14:A296=A296)*(B$14:B296=B296)*(C$14:C296=C296))&gt;1,0,1)</f>
        <v>0</v>
      </c>
      <c r="AI296" s="15" t="str">
        <f aca="false">IFERROR(VLOOKUP(D296,tipo,1,0),"NO")</f>
        <v>NO</v>
      </c>
      <c r="AJ296" s="15" t="str">
        <f aca="false">IFERROR(VLOOKUP(E296,modal,1,0),"NO")</f>
        <v>NO</v>
      </c>
      <c r="AK296" s="73" t="str">
        <f aca="false">IFERROR(VLOOKUP(F296,Tipo!$C$12:$C$27,1,0),"NO")</f>
        <v>NO</v>
      </c>
      <c r="AL296" s="15" t="str">
        <f aca="false">IFERROR(VLOOKUP(H296,afectacion,1,0),"NO")</f>
        <v>NO</v>
      </c>
      <c r="AM296" s="15" t="str">
        <f aca="false">IFERROR(VLOOKUP(I296,programa,1,0),"NO")</f>
        <v>NO</v>
      </c>
    </row>
    <row r="297" customFormat="false" ht="27" hidden="false" customHeight="true" outlineLevel="0" collapsed="false">
      <c r="A297" s="57"/>
      <c r="B297" s="56"/>
      <c r="C297" s="57"/>
      <c r="D297" s="58"/>
      <c r="E297" s="57"/>
      <c r="F297" s="58"/>
      <c r="G297" s="57"/>
      <c r="H297" s="59"/>
      <c r="I297" s="60"/>
      <c r="J297" s="61" t="str">
        <f aca="false">IF(ISERROR(VLOOKUP(I297,Eje_Pilar!$C$2:$E$47,2,0))," ",VLOOKUP(I297,Eje_Pilar!$C$2:$E$47,2,0))</f>
        <v> </v>
      </c>
      <c r="K297" s="61" t="str">
        <f aca="false">IF(ISERROR(VLOOKUP(I297,Eje_Pilar!$C$2:$E$47,3,0))," ",VLOOKUP(I297,Eje_Pilar!$C$2:$E$47,3,0))</f>
        <v> </v>
      </c>
      <c r="L297" s="62"/>
      <c r="M297" s="57"/>
      <c r="N297" s="57"/>
      <c r="O297" s="66"/>
      <c r="P297" s="64"/>
      <c r="Q297" s="64"/>
      <c r="R297" s="65"/>
      <c r="S297" s="66"/>
      <c r="T297" s="67" t="n">
        <f aca="false">+O297+Q297+S297</f>
        <v>0</v>
      </c>
      <c r="U297" s="68"/>
      <c r="V297" s="69"/>
      <c r="W297" s="69"/>
      <c r="X297" s="69"/>
      <c r="Y297" s="56"/>
      <c r="Z297" s="56"/>
      <c r="AA297" s="88"/>
      <c r="AB297" s="57"/>
      <c r="AC297" s="57"/>
      <c r="AD297" s="57"/>
      <c r="AE297" s="57"/>
      <c r="AF297" s="71" t="str">
        <f aca="false">IF(ISERROR(U297/T297),"-",(U297/T297))</f>
        <v>-</v>
      </c>
      <c r="AG297" s="75"/>
      <c r="AH297" s="72" t="n">
        <f aca="false">IF(SUMPRODUCT((A$14:A297=A297)*(B$14:B297=B297)*(C$14:C297=C297))&gt;1,0,1)</f>
        <v>0</v>
      </c>
      <c r="AI297" s="15" t="str">
        <f aca="false">IFERROR(VLOOKUP(D297,tipo,1,0),"NO")</f>
        <v>NO</v>
      </c>
      <c r="AJ297" s="15" t="str">
        <f aca="false">IFERROR(VLOOKUP(E297,modal,1,0),"NO")</f>
        <v>NO</v>
      </c>
      <c r="AK297" s="73" t="str">
        <f aca="false">IFERROR(VLOOKUP(F297,Tipo!$C$12:$C$27,1,0),"NO")</f>
        <v>NO</v>
      </c>
      <c r="AL297" s="15" t="str">
        <f aca="false">IFERROR(VLOOKUP(H297,afectacion,1,0),"NO")</f>
        <v>NO</v>
      </c>
      <c r="AM297" s="15" t="str">
        <f aca="false">IFERROR(VLOOKUP(I297,programa,1,0),"NO")</f>
        <v>NO</v>
      </c>
    </row>
    <row r="298" customFormat="false" ht="27" hidden="false" customHeight="true" outlineLevel="0" collapsed="false">
      <c r="A298" s="57"/>
      <c r="B298" s="56"/>
      <c r="C298" s="57"/>
      <c r="D298" s="58"/>
      <c r="E298" s="57"/>
      <c r="F298" s="58"/>
      <c r="G298" s="57"/>
      <c r="H298" s="59"/>
      <c r="I298" s="60"/>
      <c r="J298" s="61" t="str">
        <f aca="false">IF(ISERROR(VLOOKUP(I298,Eje_Pilar!$C$2:$E$47,2,0))," ",VLOOKUP(I298,Eje_Pilar!$C$2:$E$47,2,0))</f>
        <v> </v>
      </c>
      <c r="K298" s="61" t="str">
        <f aca="false">IF(ISERROR(VLOOKUP(I298,Eje_Pilar!$C$2:$E$47,3,0))," ",VLOOKUP(I298,Eje_Pilar!$C$2:$E$47,3,0))</f>
        <v> </v>
      </c>
      <c r="L298" s="62"/>
      <c r="M298" s="57"/>
      <c r="N298" s="57"/>
      <c r="O298" s="66"/>
      <c r="P298" s="64"/>
      <c r="Q298" s="64"/>
      <c r="R298" s="65"/>
      <c r="S298" s="66"/>
      <c r="T298" s="67" t="n">
        <f aca="false">+O298+Q298+S298</f>
        <v>0</v>
      </c>
      <c r="U298" s="68"/>
      <c r="V298" s="69"/>
      <c r="W298" s="69"/>
      <c r="X298" s="69"/>
      <c r="Y298" s="56"/>
      <c r="Z298" s="56"/>
      <c r="AA298" s="88"/>
      <c r="AB298" s="57"/>
      <c r="AC298" s="57"/>
      <c r="AD298" s="57"/>
      <c r="AE298" s="57"/>
      <c r="AF298" s="71" t="str">
        <f aca="false">IF(ISERROR(U298/T298),"-",(U298/T298))</f>
        <v>-</v>
      </c>
      <c r="AG298" s="75"/>
      <c r="AH298" s="72" t="n">
        <f aca="false">IF(SUMPRODUCT((A$14:A298=A298)*(B$14:B298=B298)*(C$14:C298=C298))&gt;1,0,1)</f>
        <v>0</v>
      </c>
      <c r="AI298" s="15" t="str">
        <f aca="false">IFERROR(VLOOKUP(D298,tipo,1,0),"NO")</f>
        <v>NO</v>
      </c>
      <c r="AJ298" s="15" t="str">
        <f aca="false">IFERROR(VLOOKUP(E298,modal,1,0),"NO")</f>
        <v>NO</v>
      </c>
      <c r="AK298" s="73" t="str">
        <f aca="false">IFERROR(VLOOKUP(F298,Tipo!$C$12:$C$27,1,0),"NO")</f>
        <v>NO</v>
      </c>
      <c r="AL298" s="15" t="str">
        <f aca="false">IFERROR(VLOOKUP(H298,afectacion,1,0),"NO")</f>
        <v>NO</v>
      </c>
      <c r="AM298" s="15" t="str">
        <f aca="false">IFERROR(VLOOKUP(I298,programa,1,0),"NO")</f>
        <v>NO</v>
      </c>
    </row>
    <row r="299" customFormat="false" ht="27" hidden="false" customHeight="true" outlineLevel="0" collapsed="false">
      <c r="A299" s="57"/>
      <c r="B299" s="56"/>
      <c r="C299" s="57"/>
      <c r="D299" s="58"/>
      <c r="E299" s="57"/>
      <c r="F299" s="58"/>
      <c r="G299" s="57"/>
      <c r="H299" s="59"/>
      <c r="I299" s="60"/>
      <c r="J299" s="61" t="str">
        <f aca="false">IF(ISERROR(VLOOKUP(I299,Eje_Pilar!$C$2:$E$47,2,0))," ",VLOOKUP(I299,Eje_Pilar!$C$2:$E$47,2,0))</f>
        <v> </v>
      </c>
      <c r="K299" s="61" t="str">
        <f aca="false">IF(ISERROR(VLOOKUP(I299,Eje_Pilar!$C$2:$E$47,3,0))," ",VLOOKUP(I299,Eje_Pilar!$C$2:$E$47,3,0))</f>
        <v> </v>
      </c>
      <c r="L299" s="62"/>
      <c r="M299" s="57"/>
      <c r="N299" s="57"/>
      <c r="O299" s="66"/>
      <c r="P299" s="64"/>
      <c r="Q299" s="64"/>
      <c r="R299" s="65"/>
      <c r="S299" s="66"/>
      <c r="T299" s="67" t="n">
        <f aca="false">+O299+Q299+S299</f>
        <v>0</v>
      </c>
      <c r="U299" s="68"/>
      <c r="V299" s="69"/>
      <c r="W299" s="69"/>
      <c r="X299" s="69"/>
      <c r="Y299" s="56"/>
      <c r="Z299" s="56"/>
      <c r="AA299" s="88"/>
      <c r="AB299" s="57"/>
      <c r="AC299" s="57"/>
      <c r="AD299" s="57"/>
      <c r="AE299" s="57"/>
      <c r="AF299" s="71" t="str">
        <f aca="false">IF(ISERROR(U299/T299),"-",(U299/T299))</f>
        <v>-</v>
      </c>
      <c r="AG299" s="75"/>
      <c r="AH299" s="72" t="n">
        <f aca="false">IF(SUMPRODUCT((A$14:A299=A299)*(B$14:B299=B299)*(C$14:C299=C299))&gt;1,0,1)</f>
        <v>0</v>
      </c>
      <c r="AI299" s="15" t="str">
        <f aca="false">IFERROR(VLOOKUP(D299,tipo,1,0),"NO")</f>
        <v>NO</v>
      </c>
      <c r="AJ299" s="15" t="str">
        <f aca="false">IFERROR(VLOOKUP(E299,modal,1,0),"NO")</f>
        <v>NO</v>
      </c>
      <c r="AK299" s="73" t="str">
        <f aca="false">IFERROR(VLOOKUP(F299,Tipo!$C$12:$C$27,1,0),"NO")</f>
        <v>NO</v>
      </c>
      <c r="AL299" s="15" t="str">
        <f aca="false">IFERROR(VLOOKUP(H299,afectacion,1,0),"NO")</f>
        <v>NO</v>
      </c>
      <c r="AM299" s="15" t="str">
        <f aca="false">IFERROR(VLOOKUP(I299,programa,1,0),"NO")</f>
        <v>NO</v>
      </c>
    </row>
    <row r="300" customFormat="false" ht="27" hidden="false" customHeight="true" outlineLevel="0" collapsed="false">
      <c r="A300" s="57"/>
      <c r="B300" s="56"/>
      <c r="C300" s="57"/>
      <c r="D300" s="58"/>
      <c r="E300" s="57"/>
      <c r="F300" s="58"/>
      <c r="G300" s="57"/>
      <c r="H300" s="59"/>
      <c r="I300" s="60"/>
      <c r="J300" s="61" t="str">
        <f aca="false">IF(ISERROR(VLOOKUP(I300,Eje_Pilar!$C$2:$E$47,2,0))," ",VLOOKUP(I300,Eje_Pilar!$C$2:$E$47,2,0))</f>
        <v> </v>
      </c>
      <c r="K300" s="61" t="str">
        <f aca="false">IF(ISERROR(VLOOKUP(I300,Eje_Pilar!$C$2:$E$47,3,0))," ",VLOOKUP(I300,Eje_Pilar!$C$2:$E$47,3,0))</f>
        <v> </v>
      </c>
      <c r="L300" s="62"/>
      <c r="M300" s="57"/>
      <c r="N300" s="57"/>
      <c r="O300" s="66"/>
      <c r="P300" s="64"/>
      <c r="Q300" s="64"/>
      <c r="R300" s="65"/>
      <c r="S300" s="66"/>
      <c r="T300" s="67" t="n">
        <f aca="false">+O300+Q300+S300</f>
        <v>0</v>
      </c>
      <c r="U300" s="68"/>
      <c r="V300" s="69"/>
      <c r="W300" s="69"/>
      <c r="X300" s="69"/>
      <c r="Y300" s="56"/>
      <c r="Z300" s="56"/>
      <c r="AA300" s="88"/>
      <c r="AB300" s="57"/>
      <c r="AC300" s="57"/>
      <c r="AD300" s="57"/>
      <c r="AE300" s="57"/>
      <c r="AF300" s="71" t="str">
        <f aca="false">IF(ISERROR(U300/T300),"-",(U300/T300))</f>
        <v>-</v>
      </c>
      <c r="AG300" s="75"/>
      <c r="AH300" s="72" t="n">
        <f aca="false">IF(SUMPRODUCT((A$14:A300=A300)*(B$14:B300=B300)*(C$14:C300=C300))&gt;1,0,1)</f>
        <v>0</v>
      </c>
      <c r="AI300" s="15" t="str">
        <f aca="false">IFERROR(VLOOKUP(D300,tipo,1,0),"NO")</f>
        <v>NO</v>
      </c>
      <c r="AJ300" s="15" t="str">
        <f aca="false">IFERROR(VLOOKUP(E300,modal,1,0),"NO")</f>
        <v>NO</v>
      </c>
      <c r="AK300" s="73" t="str">
        <f aca="false">IFERROR(VLOOKUP(F300,Tipo!$C$12:$C$27,1,0),"NO")</f>
        <v>NO</v>
      </c>
      <c r="AL300" s="15" t="str">
        <f aca="false">IFERROR(VLOOKUP(H300,afectacion,1,0),"NO")</f>
        <v>NO</v>
      </c>
      <c r="AM300" s="15" t="str">
        <f aca="false">IFERROR(VLOOKUP(I300,programa,1,0),"NO")</f>
        <v>NO</v>
      </c>
    </row>
    <row r="301" customFormat="false" ht="27" hidden="false" customHeight="true" outlineLevel="0" collapsed="false">
      <c r="A301" s="57"/>
      <c r="B301" s="56"/>
      <c r="C301" s="57"/>
      <c r="D301" s="58"/>
      <c r="E301" s="57"/>
      <c r="F301" s="58"/>
      <c r="G301" s="57"/>
      <c r="H301" s="59"/>
      <c r="I301" s="60"/>
      <c r="J301" s="61" t="str">
        <f aca="false">IF(ISERROR(VLOOKUP(I301,Eje_Pilar!$C$2:$E$47,2,0))," ",VLOOKUP(I301,Eje_Pilar!$C$2:$E$47,2,0))</f>
        <v> </v>
      </c>
      <c r="K301" s="61" t="str">
        <f aca="false">IF(ISERROR(VLOOKUP(I301,Eje_Pilar!$C$2:$E$47,3,0))," ",VLOOKUP(I301,Eje_Pilar!$C$2:$E$47,3,0))</f>
        <v> </v>
      </c>
      <c r="L301" s="62"/>
      <c r="M301" s="57"/>
      <c r="N301" s="57"/>
      <c r="O301" s="66"/>
      <c r="P301" s="64"/>
      <c r="Q301" s="64"/>
      <c r="R301" s="65"/>
      <c r="S301" s="66"/>
      <c r="T301" s="67" t="n">
        <f aca="false">+O301+Q301+S301</f>
        <v>0</v>
      </c>
      <c r="U301" s="68"/>
      <c r="V301" s="69"/>
      <c r="W301" s="69"/>
      <c r="X301" s="69"/>
      <c r="Y301" s="56"/>
      <c r="Z301" s="56"/>
      <c r="AA301" s="88"/>
      <c r="AB301" s="57"/>
      <c r="AC301" s="57"/>
      <c r="AD301" s="57"/>
      <c r="AE301" s="57"/>
      <c r="AF301" s="71" t="str">
        <f aca="false">IF(ISERROR(U301/T301),"-",(U301/T301))</f>
        <v>-</v>
      </c>
      <c r="AG301" s="75"/>
      <c r="AH301" s="72" t="n">
        <f aca="false">IF(SUMPRODUCT((A$14:A301=A301)*(B$14:B301=B301)*(C$14:C301=C301))&gt;1,0,1)</f>
        <v>0</v>
      </c>
      <c r="AI301" s="15" t="str">
        <f aca="false">IFERROR(VLOOKUP(D301,tipo,1,0),"NO")</f>
        <v>NO</v>
      </c>
      <c r="AJ301" s="15" t="str">
        <f aca="false">IFERROR(VLOOKUP(E301,modal,1,0),"NO")</f>
        <v>NO</v>
      </c>
      <c r="AK301" s="73" t="str">
        <f aca="false">IFERROR(VLOOKUP(F301,Tipo!$C$12:$C$27,1,0),"NO")</f>
        <v>NO</v>
      </c>
      <c r="AL301" s="15" t="str">
        <f aca="false">IFERROR(VLOOKUP(H301,afectacion,1,0),"NO")</f>
        <v>NO</v>
      </c>
      <c r="AM301" s="15" t="str">
        <f aca="false">IFERROR(VLOOKUP(I301,programa,1,0),"NO")</f>
        <v>NO</v>
      </c>
    </row>
    <row r="302" customFormat="false" ht="27" hidden="false" customHeight="true" outlineLevel="0" collapsed="false">
      <c r="A302" s="57"/>
      <c r="B302" s="56"/>
      <c r="C302" s="57"/>
      <c r="D302" s="58"/>
      <c r="E302" s="57"/>
      <c r="F302" s="58"/>
      <c r="G302" s="57"/>
      <c r="H302" s="59"/>
      <c r="I302" s="60"/>
      <c r="J302" s="61" t="str">
        <f aca="false">IF(ISERROR(VLOOKUP(I302,Eje_Pilar!$C$2:$E$47,2,0))," ",VLOOKUP(I302,Eje_Pilar!$C$2:$E$47,2,0))</f>
        <v> </v>
      </c>
      <c r="K302" s="61" t="str">
        <f aca="false">IF(ISERROR(VLOOKUP(I302,Eje_Pilar!$C$2:$E$47,3,0))," ",VLOOKUP(I302,Eje_Pilar!$C$2:$E$47,3,0))</f>
        <v> </v>
      </c>
      <c r="L302" s="62"/>
      <c r="M302" s="57"/>
      <c r="N302" s="57"/>
      <c r="O302" s="66"/>
      <c r="P302" s="64"/>
      <c r="Q302" s="64"/>
      <c r="R302" s="65"/>
      <c r="S302" s="66"/>
      <c r="T302" s="67" t="n">
        <f aca="false">+O302+Q302+S302</f>
        <v>0</v>
      </c>
      <c r="U302" s="68"/>
      <c r="V302" s="69"/>
      <c r="W302" s="69"/>
      <c r="X302" s="69"/>
      <c r="Y302" s="56"/>
      <c r="Z302" s="56"/>
      <c r="AA302" s="88"/>
      <c r="AB302" s="57"/>
      <c r="AC302" s="57"/>
      <c r="AD302" s="57"/>
      <c r="AE302" s="57"/>
      <c r="AF302" s="71" t="str">
        <f aca="false">IF(ISERROR(U302/T302),"-",(U302/T302))</f>
        <v>-</v>
      </c>
      <c r="AG302" s="75"/>
      <c r="AH302" s="72" t="n">
        <f aca="false">IF(SUMPRODUCT((A$14:A302=A302)*(B$14:B302=B302)*(C$14:C302=C302))&gt;1,0,1)</f>
        <v>0</v>
      </c>
      <c r="AI302" s="15" t="str">
        <f aca="false">IFERROR(VLOOKUP(D302,tipo,1,0),"NO")</f>
        <v>NO</v>
      </c>
      <c r="AJ302" s="15" t="str">
        <f aca="false">IFERROR(VLOOKUP(E302,modal,1,0),"NO")</f>
        <v>NO</v>
      </c>
      <c r="AK302" s="73" t="str">
        <f aca="false">IFERROR(VLOOKUP(F302,Tipo!$C$12:$C$27,1,0),"NO")</f>
        <v>NO</v>
      </c>
      <c r="AL302" s="15" t="str">
        <f aca="false">IFERROR(VLOOKUP(H302,afectacion,1,0),"NO")</f>
        <v>NO</v>
      </c>
      <c r="AM302" s="15" t="str">
        <f aca="false">IFERROR(VLOOKUP(I302,programa,1,0),"NO")</f>
        <v>NO</v>
      </c>
    </row>
    <row r="303" customFormat="false" ht="27" hidden="false" customHeight="true" outlineLevel="0" collapsed="false">
      <c r="A303" s="57"/>
      <c r="B303" s="56"/>
      <c r="C303" s="57"/>
      <c r="D303" s="58"/>
      <c r="E303" s="57"/>
      <c r="F303" s="58"/>
      <c r="G303" s="57"/>
      <c r="H303" s="59"/>
      <c r="I303" s="60"/>
      <c r="J303" s="61" t="str">
        <f aca="false">IF(ISERROR(VLOOKUP(I303,Eje_Pilar!$C$2:$E$47,2,0))," ",VLOOKUP(I303,Eje_Pilar!$C$2:$E$47,2,0))</f>
        <v> </v>
      </c>
      <c r="K303" s="61" t="str">
        <f aca="false">IF(ISERROR(VLOOKUP(I303,Eje_Pilar!$C$2:$E$47,3,0))," ",VLOOKUP(I303,Eje_Pilar!$C$2:$E$47,3,0))</f>
        <v> </v>
      </c>
      <c r="L303" s="62"/>
      <c r="M303" s="57"/>
      <c r="N303" s="57"/>
      <c r="O303" s="66"/>
      <c r="P303" s="64"/>
      <c r="Q303" s="64"/>
      <c r="R303" s="65"/>
      <c r="S303" s="66"/>
      <c r="T303" s="67" t="n">
        <f aca="false">+O303+Q303+S303</f>
        <v>0</v>
      </c>
      <c r="U303" s="68"/>
      <c r="V303" s="69"/>
      <c r="W303" s="69"/>
      <c r="X303" s="69"/>
      <c r="Y303" s="56"/>
      <c r="Z303" s="56"/>
      <c r="AA303" s="88"/>
      <c r="AB303" s="57"/>
      <c r="AC303" s="57"/>
      <c r="AD303" s="57"/>
      <c r="AE303" s="57"/>
      <c r="AF303" s="71" t="str">
        <f aca="false">IF(ISERROR(U303/T303),"-",(U303/T303))</f>
        <v>-</v>
      </c>
      <c r="AG303" s="75"/>
      <c r="AH303" s="72" t="n">
        <f aca="false">IF(SUMPRODUCT((A$14:A303=A303)*(B$14:B303=B303)*(C$14:C303=C303))&gt;1,0,1)</f>
        <v>0</v>
      </c>
      <c r="AI303" s="15" t="str">
        <f aca="false">IFERROR(VLOOKUP(D303,tipo,1,0),"NO")</f>
        <v>NO</v>
      </c>
      <c r="AJ303" s="15" t="str">
        <f aca="false">IFERROR(VLOOKUP(E303,modal,1,0),"NO")</f>
        <v>NO</v>
      </c>
      <c r="AK303" s="73" t="str">
        <f aca="false">IFERROR(VLOOKUP(F303,Tipo!$C$12:$C$27,1,0),"NO")</f>
        <v>NO</v>
      </c>
      <c r="AL303" s="15" t="str">
        <f aca="false">IFERROR(VLOOKUP(H303,afectacion,1,0),"NO")</f>
        <v>NO</v>
      </c>
      <c r="AM303" s="15" t="str">
        <f aca="false">IFERROR(VLOOKUP(I303,programa,1,0),"NO")</f>
        <v>NO</v>
      </c>
    </row>
    <row r="304" customFormat="false" ht="27" hidden="false" customHeight="true" outlineLevel="0" collapsed="false">
      <c r="A304" s="57"/>
      <c r="B304" s="56"/>
      <c r="C304" s="57"/>
      <c r="D304" s="58"/>
      <c r="E304" s="57"/>
      <c r="F304" s="58"/>
      <c r="G304" s="57"/>
      <c r="H304" s="59"/>
      <c r="I304" s="60"/>
      <c r="J304" s="61" t="str">
        <f aca="false">IF(ISERROR(VLOOKUP(I304,Eje_Pilar!$C$2:$E$47,2,0))," ",VLOOKUP(I304,Eje_Pilar!$C$2:$E$47,2,0))</f>
        <v> </v>
      </c>
      <c r="K304" s="61" t="str">
        <f aca="false">IF(ISERROR(VLOOKUP(I304,Eje_Pilar!$C$2:$E$47,3,0))," ",VLOOKUP(I304,Eje_Pilar!$C$2:$E$47,3,0))</f>
        <v> </v>
      </c>
      <c r="L304" s="62"/>
      <c r="M304" s="57"/>
      <c r="N304" s="57"/>
      <c r="O304" s="66"/>
      <c r="P304" s="64"/>
      <c r="Q304" s="64"/>
      <c r="R304" s="65"/>
      <c r="S304" s="66"/>
      <c r="T304" s="67" t="n">
        <f aca="false">+O304+Q304+S304</f>
        <v>0</v>
      </c>
      <c r="U304" s="68"/>
      <c r="V304" s="69"/>
      <c r="W304" s="69"/>
      <c r="X304" s="69"/>
      <c r="Y304" s="56"/>
      <c r="Z304" s="56"/>
      <c r="AA304" s="88"/>
      <c r="AB304" s="57"/>
      <c r="AC304" s="57"/>
      <c r="AD304" s="57"/>
      <c r="AE304" s="57"/>
      <c r="AF304" s="71" t="str">
        <f aca="false">IF(ISERROR(U304/T304),"-",(U304/T304))</f>
        <v>-</v>
      </c>
      <c r="AG304" s="75"/>
      <c r="AH304" s="72" t="n">
        <f aca="false">IF(SUMPRODUCT((A$14:A304=A304)*(B$14:B304=B304)*(C$14:C304=C304))&gt;1,0,1)</f>
        <v>0</v>
      </c>
      <c r="AI304" s="15" t="str">
        <f aca="false">IFERROR(VLOOKUP(D304,tipo,1,0),"NO")</f>
        <v>NO</v>
      </c>
      <c r="AJ304" s="15" t="str">
        <f aca="false">IFERROR(VLOOKUP(E304,modal,1,0),"NO")</f>
        <v>NO</v>
      </c>
      <c r="AK304" s="73" t="str">
        <f aca="false">IFERROR(VLOOKUP(F304,Tipo!$C$12:$C$27,1,0),"NO")</f>
        <v>NO</v>
      </c>
      <c r="AL304" s="15" t="str">
        <f aca="false">IFERROR(VLOOKUP(H304,afectacion,1,0),"NO")</f>
        <v>NO</v>
      </c>
      <c r="AM304" s="15" t="str">
        <f aca="false">IFERROR(VLOOKUP(I304,programa,1,0),"NO")</f>
        <v>NO</v>
      </c>
    </row>
    <row r="305" customFormat="false" ht="27" hidden="false" customHeight="true" outlineLevel="0" collapsed="false">
      <c r="A305" s="57"/>
      <c r="B305" s="56"/>
      <c r="C305" s="57"/>
      <c r="D305" s="58"/>
      <c r="E305" s="57"/>
      <c r="F305" s="58"/>
      <c r="G305" s="57"/>
      <c r="H305" s="59"/>
      <c r="I305" s="60"/>
      <c r="J305" s="61" t="str">
        <f aca="false">IF(ISERROR(VLOOKUP(I305,Eje_Pilar!$C$2:$E$47,2,0))," ",VLOOKUP(I305,Eje_Pilar!$C$2:$E$47,2,0))</f>
        <v> </v>
      </c>
      <c r="K305" s="61" t="str">
        <f aca="false">IF(ISERROR(VLOOKUP(I305,Eje_Pilar!$C$2:$E$47,3,0))," ",VLOOKUP(I305,Eje_Pilar!$C$2:$E$47,3,0))</f>
        <v> </v>
      </c>
      <c r="L305" s="62"/>
      <c r="M305" s="57"/>
      <c r="N305" s="57"/>
      <c r="O305" s="66"/>
      <c r="P305" s="64"/>
      <c r="Q305" s="64"/>
      <c r="R305" s="65"/>
      <c r="S305" s="66"/>
      <c r="T305" s="67" t="n">
        <f aca="false">+O305+Q305+S305</f>
        <v>0</v>
      </c>
      <c r="U305" s="68"/>
      <c r="V305" s="69"/>
      <c r="W305" s="69"/>
      <c r="X305" s="69"/>
      <c r="Y305" s="56"/>
      <c r="Z305" s="56"/>
      <c r="AA305" s="88"/>
      <c r="AB305" s="57"/>
      <c r="AC305" s="57"/>
      <c r="AD305" s="57"/>
      <c r="AE305" s="57"/>
      <c r="AF305" s="71" t="str">
        <f aca="false">IF(ISERROR(U305/T305),"-",(U305/T305))</f>
        <v>-</v>
      </c>
      <c r="AG305" s="75"/>
      <c r="AH305" s="72" t="n">
        <f aca="false">IF(SUMPRODUCT((A$14:A305=A305)*(B$14:B305=B305)*(C$14:C305=C305))&gt;1,0,1)</f>
        <v>0</v>
      </c>
      <c r="AI305" s="15" t="str">
        <f aca="false">IFERROR(VLOOKUP(D305,tipo,1,0),"NO")</f>
        <v>NO</v>
      </c>
      <c r="AJ305" s="15" t="str">
        <f aca="false">IFERROR(VLOOKUP(E305,modal,1,0),"NO")</f>
        <v>NO</v>
      </c>
      <c r="AK305" s="73" t="str">
        <f aca="false">IFERROR(VLOOKUP(F305,Tipo!$C$12:$C$27,1,0),"NO")</f>
        <v>NO</v>
      </c>
      <c r="AL305" s="15" t="str">
        <f aca="false">IFERROR(VLOOKUP(H305,afectacion,1,0),"NO")</f>
        <v>NO</v>
      </c>
      <c r="AM305" s="15" t="str">
        <f aca="false">IFERROR(VLOOKUP(I305,programa,1,0),"NO")</f>
        <v>NO</v>
      </c>
    </row>
    <row r="306" customFormat="false" ht="27" hidden="false" customHeight="true" outlineLevel="0" collapsed="false">
      <c r="A306" s="57"/>
      <c r="B306" s="56"/>
      <c r="C306" s="57"/>
      <c r="D306" s="58"/>
      <c r="E306" s="57"/>
      <c r="F306" s="58"/>
      <c r="G306" s="57"/>
      <c r="H306" s="59"/>
      <c r="I306" s="60"/>
      <c r="J306" s="61" t="str">
        <f aca="false">IF(ISERROR(VLOOKUP(I306,Eje_Pilar!$C$2:$E$47,2,0))," ",VLOOKUP(I306,Eje_Pilar!$C$2:$E$47,2,0))</f>
        <v> </v>
      </c>
      <c r="K306" s="61" t="str">
        <f aca="false">IF(ISERROR(VLOOKUP(I306,Eje_Pilar!$C$2:$E$47,3,0))," ",VLOOKUP(I306,Eje_Pilar!$C$2:$E$47,3,0))</f>
        <v> </v>
      </c>
      <c r="L306" s="62"/>
      <c r="M306" s="57"/>
      <c r="N306" s="57"/>
      <c r="O306" s="66"/>
      <c r="P306" s="64"/>
      <c r="Q306" s="64"/>
      <c r="R306" s="65"/>
      <c r="S306" s="66"/>
      <c r="T306" s="67" t="n">
        <f aca="false">+O306+Q306+S306</f>
        <v>0</v>
      </c>
      <c r="U306" s="68"/>
      <c r="V306" s="69"/>
      <c r="W306" s="69"/>
      <c r="X306" s="69"/>
      <c r="Y306" s="56"/>
      <c r="Z306" s="56"/>
      <c r="AA306" s="88"/>
      <c r="AB306" s="57"/>
      <c r="AC306" s="57"/>
      <c r="AD306" s="57"/>
      <c r="AE306" s="57"/>
      <c r="AF306" s="71" t="str">
        <f aca="false">IF(ISERROR(U306/T306),"-",(U306/T306))</f>
        <v>-</v>
      </c>
      <c r="AG306" s="75"/>
      <c r="AH306" s="72" t="n">
        <f aca="false">IF(SUMPRODUCT((A$14:A306=A306)*(B$14:B306=B306)*(C$14:C306=C306))&gt;1,0,1)</f>
        <v>0</v>
      </c>
      <c r="AI306" s="15" t="str">
        <f aca="false">IFERROR(VLOOKUP(D306,tipo,1,0),"NO")</f>
        <v>NO</v>
      </c>
      <c r="AJ306" s="15" t="str">
        <f aca="false">IFERROR(VLOOKUP(E306,modal,1,0),"NO")</f>
        <v>NO</v>
      </c>
      <c r="AK306" s="73" t="str">
        <f aca="false">IFERROR(VLOOKUP(F306,Tipo!$C$12:$C$27,1,0),"NO")</f>
        <v>NO</v>
      </c>
      <c r="AL306" s="15" t="str">
        <f aca="false">IFERROR(VLOOKUP(H306,afectacion,1,0),"NO")</f>
        <v>NO</v>
      </c>
      <c r="AM306" s="15" t="str">
        <f aca="false">IFERROR(VLOOKUP(I306,programa,1,0),"NO")</f>
        <v>NO</v>
      </c>
    </row>
    <row r="307" customFormat="false" ht="27" hidden="false" customHeight="true" outlineLevel="0" collapsed="false">
      <c r="A307" s="57"/>
      <c r="B307" s="56"/>
      <c r="C307" s="57"/>
      <c r="D307" s="58"/>
      <c r="E307" s="57"/>
      <c r="F307" s="58"/>
      <c r="G307" s="57"/>
      <c r="H307" s="59"/>
      <c r="I307" s="60"/>
      <c r="J307" s="61" t="str">
        <f aca="false">IF(ISERROR(VLOOKUP(I307,Eje_Pilar!$C$2:$E$47,2,0))," ",VLOOKUP(I307,Eje_Pilar!$C$2:$E$47,2,0))</f>
        <v> </v>
      </c>
      <c r="K307" s="61" t="str">
        <f aca="false">IF(ISERROR(VLOOKUP(I307,Eje_Pilar!$C$2:$E$47,3,0))," ",VLOOKUP(I307,Eje_Pilar!$C$2:$E$47,3,0))</f>
        <v> </v>
      </c>
      <c r="L307" s="62"/>
      <c r="M307" s="57"/>
      <c r="N307" s="57"/>
      <c r="O307" s="66"/>
      <c r="P307" s="64"/>
      <c r="Q307" s="64"/>
      <c r="R307" s="65"/>
      <c r="S307" s="66"/>
      <c r="T307" s="67" t="n">
        <f aca="false">+O307+Q307+S307</f>
        <v>0</v>
      </c>
      <c r="U307" s="68"/>
      <c r="V307" s="69"/>
      <c r="W307" s="69"/>
      <c r="X307" s="69"/>
      <c r="Y307" s="56"/>
      <c r="Z307" s="56"/>
      <c r="AA307" s="88"/>
      <c r="AB307" s="57"/>
      <c r="AC307" s="57"/>
      <c r="AD307" s="57"/>
      <c r="AE307" s="57"/>
      <c r="AF307" s="71" t="str">
        <f aca="false">IF(ISERROR(U307/T307),"-",(U307/T307))</f>
        <v>-</v>
      </c>
      <c r="AG307" s="75"/>
      <c r="AH307" s="72" t="n">
        <f aca="false">IF(SUMPRODUCT((A$14:A307=A307)*(B$14:B307=B307)*(C$14:C307=C307))&gt;1,0,1)</f>
        <v>0</v>
      </c>
      <c r="AI307" s="15" t="str">
        <f aca="false">IFERROR(VLOOKUP(D307,tipo,1,0),"NO")</f>
        <v>NO</v>
      </c>
      <c r="AJ307" s="15" t="str">
        <f aca="false">IFERROR(VLOOKUP(E307,modal,1,0),"NO")</f>
        <v>NO</v>
      </c>
      <c r="AK307" s="73" t="str">
        <f aca="false">IFERROR(VLOOKUP(F307,Tipo!$C$12:$C$27,1,0),"NO")</f>
        <v>NO</v>
      </c>
      <c r="AL307" s="15" t="str">
        <f aca="false">IFERROR(VLOOKUP(H307,afectacion,1,0),"NO")</f>
        <v>NO</v>
      </c>
      <c r="AM307" s="15" t="str">
        <f aca="false">IFERROR(VLOOKUP(I307,programa,1,0),"NO")</f>
        <v>NO</v>
      </c>
    </row>
    <row r="308" customFormat="false" ht="27" hidden="false" customHeight="true" outlineLevel="0" collapsed="false">
      <c r="A308" s="57"/>
      <c r="B308" s="56"/>
      <c r="C308" s="57"/>
      <c r="D308" s="58"/>
      <c r="E308" s="57"/>
      <c r="F308" s="58"/>
      <c r="G308" s="57"/>
      <c r="H308" s="59"/>
      <c r="I308" s="60"/>
      <c r="J308" s="61" t="str">
        <f aca="false">IF(ISERROR(VLOOKUP(I308,Eje_Pilar!$C$2:$E$47,2,0))," ",VLOOKUP(I308,Eje_Pilar!$C$2:$E$47,2,0))</f>
        <v> </v>
      </c>
      <c r="K308" s="61" t="str">
        <f aca="false">IF(ISERROR(VLOOKUP(I308,Eje_Pilar!$C$2:$E$47,3,0))," ",VLOOKUP(I308,Eje_Pilar!$C$2:$E$47,3,0))</f>
        <v> </v>
      </c>
      <c r="L308" s="62"/>
      <c r="M308" s="57"/>
      <c r="N308" s="57"/>
      <c r="O308" s="66"/>
      <c r="P308" s="64"/>
      <c r="Q308" s="64"/>
      <c r="R308" s="65"/>
      <c r="S308" s="66"/>
      <c r="T308" s="67" t="n">
        <f aca="false">+O308+Q308+S308</f>
        <v>0</v>
      </c>
      <c r="U308" s="68"/>
      <c r="V308" s="69"/>
      <c r="W308" s="69"/>
      <c r="X308" s="69"/>
      <c r="Y308" s="56"/>
      <c r="Z308" s="56"/>
      <c r="AA308" s="88"/>
      <c r="AB308" s="57"/>
      <c r="AC308" s="57"/>
      <c r="AD308" s="57"/>
      <c r="AE308" s="57"/>
      <c r="AF308" s="71" t="str">
        <f aca="false">IF(ISERROR(U308/T308),"-",(U308/T308))</f>
        <v>-</v>
      </c>
      <c r="AG308" s="75"/>
      <c r="AH308" s="72" t="n">
        <f aca="false">IF(SUMPRODUCT((A$14:A308=A308)*(B$14:B308=B308)*(C$14:C308=C308))&gt;1,0,1)</f>
        <v>0</v>
      </c>
      <c r="AI308" s="15" t="str">
        <f aca="false">IFERROR(VLOOKUP(D308,tipo,1,0),"NO")</f>
        <v>NO</v>
      </c>
      <c r="AJ308" s="15" t="str">
        <f aca="false">IFERROR(VLOOKUP(E308,modal,1,0),"NO")</f>
        <v>NO</v>
      </c>
      <c r="AK308" s="73" t="str">
        <f aca="false">IFERROR(VLOOKUP(F308,Tipo!$C$12:$C$27,1,0),"NO")</f>
        <v>NO</v>
      </c>
      <c r="AL308" s="15" t="str">
        <f aca="false">IFERROR(VLOOKUP(H308,afectacion,1,0),"NO")</f>
        <v>NO</v>
      </c>
      <c r="AM308" s="15" t="str">
        <f aca="false">IFERROR(VLOOKUP(I308,programa,1,0),"NO")</f>
        <v>NO</v>
      </c>
    </row>
    <row r="309" customFormat="false" ht="27" hidden="false" customHeight="true" outlineLevel="0" collapsed="false">
      <c r="A309" s="57"/>
      <c r="B309" s="56"/>
      <c r="C309" s="57"/>
      <c r="D309" s="58"/>
      <c r="E309" s="57"/>
      <c r="F309" s="58"/>
      <c r="G309" s="57"/>
      <c r="H309" s="59"/>
      <c r="I309" s="60"/>
      <c r="J309" s="61" t="str">
        <f aca="false">IF(ISERROR(VLOOKUP(I309,Eje_Pilar!$C$2:$E$47,2,0))," ",VLOOKUP(I309,Eje_Pilar!$C$2:$E$47,2,0))</f>
        <v> </v>
      </c>
      <c r="K309" s="61" t="str">
        <f aca="false">IF(ISERROR(VLOOKUP(I309,Eje_Pilar!$C$2:$E$47,3,0))," ",VLOOKUP(I309,Eje_Pilar!$C$2:$E$47,3,0))</f>
        <v> </v>
      </c>
      <c r="L309" s="62"/>
      <c r="M309" s="57"/>
      <c r="N309" s="57"/>
      <c r="O309" s="66"/>
      <c r="P309" s="64"/>
      <c r="Q309" s="64"/>
      <c r="R309" s="65"/>
      <c r="S309" s="66"/>
      <c r="T309" s="67" t="n">
        <f aca="false">+O309+Q309+S309</f>
        <v>0</v>
      </c>
      <c r="U309" s="68"/>
      <c r="V309" s="69"/>
      <c r="W309" s="69"/>
      <c r="X309" s="69"/>
      <c r="Y309" s="56"/>
      <c r="Z309" s="56"/>
      <c r="AA309" s="88"/>
      <c r="AB309" s="57"/>
      <c r="AC309" s="57"/>
      <c r="AD309" s="57"/>
      <c r="AE309" s="57"/>
      <c r="AF309" s="71" t="str">
        <f aca="false">IF(ISERROR(U309/T309),"-",(U309/T309))</f>
        <v>-</v>
      </c>
      <c r="AG309" s="75"/>
      <c r="AH309" s="72" t="n">
        <f aca="false">IF(SUMPRODUCT((A$14:A309=A309)*(B$14:B309=B309)*(C$14:C309=C309))&gt;1,0,1)</f>
        <v>0</v>
      </c>
      <c r="AI309" s="15" t="str">
        <f aca="false">IFERROR(VLOOKUP(D309,tipo,1,0),"NO")</f>
        <v>NO</v>
      </c>
      <c r="AJ309" s="15" t="str">
        <f aca="false">IFERROR(VLOOKUP(E309,modal,1,0),"NO")</f>
        <v>NO</v>
      </c>
      <c r="AK309" s="73" t="str">
        <f aca="false">IFERROR(VLOOKUP(F309,Tipo!$C$12:$C$27,1,0),"NO")</f>
        <v>NO</v>
      </c>
      <c r="AL309" s="15" t="str">
        <f aca="false">IFERROR(VLOOKUP(H309,afectacion,1,0),"NO")</f>
        <v>NO</v>
      </c>
      <c r="AM309" s="15" t="str">
        <f aca="false">IFERROR(VLOOKUP(I309,programa,1,0),"NO")</f>
        <v>NO</v>
      </c>
    </row>
    <row r="310" customFormat="false" ht="27" hidden="false" customHeight="true" outlineLevel="0" collapsed="false">
      <c r="A310" s="57"/>
      <c r="B310" s="56"/>
      <c r="C310" s="57"/>
      <c r="D310" s="58"/>
      <c r="E310" s="57"/>
      <c r="F310" s="58"/>
      <c r="G310" s="57"/>
      <c r="H310" s="59"/>
      <c r="I310" s="60"/>
      <c r="J310" s="61" t="str">
        <f aca="false">IF(ISERROR(VLOOKUP(I310,Eje_Pilar!$C$2:$E$47,2,0))," ",VLOOKUP(I310,Eje_Pilar!$C$2:$E$47,2,0))</f>
        <v> </v>
      </c>
      <c r="K310" s="61" t="str">
        <f aca="false">IF(ISERROR(VLOOKUP(I310,Eje_Pilar!$C$2:$E$47,3,0))," ",VLOOKUP(I310,Eje_Pilar!$C$2:$E$47,3,0))</f>
        <v> </v>
      </c>
      <c r="L310" s="62"/>
      <c r="M310" s="57"/>
      <c r="N310" s="57"/>
      <c r="O310" s="66"/>
      <c r="P310" s="64"/>
      <c r="Q310" s="64"/>
      <c r="R310" s="65"/>
      <c r="S310" s="66"/>
      <c r="T310" s="67" t="n">
        <f aca="false">+O310+Q310+S310</f>
        <v>0</v>
      </c>
      <c r="U310" s="68"/>
      <c r="V310" s="69"/>
      <c r="W310" s="69"/>
      <c r="X310" s="69"/>
      <c r="Y310" s="56"/>
      <c r="Z310" s="56"/>
      <c r="AA310" s="88"/>
      <c r="AB310" s="57"/>
      <c r="AC310" s="57"/>
      <c r="AD310" s="57"/>
      <c r="AE310" s="57"/>
      <c r="AF310" s="71" t="str">
        <f aca="false">IF(ISERROR(U310/T310),"-",(U310/T310))</f>
        <v>-</v>
      </c>
      <c r="AG310" s="75"/>
      <c r="AH310" s="72" t="n">
        <f aca="false">IF(SUMPRODUCT((A$14:A310=A310)*(B$14:B310=B310)*(C$14:C310=C310))&gt;1,0,1)</f>
        <v>0</v>
      </c>
      <c r="AI310" s="15" t="str">
        <f aca="false">IFERROR(VLOOKUP(D310,tipo,1,0),"NO")</f>
        <v>NO</v>
      </c>
      <c r="AJ310" s="15" t="str">
        <f aca="false">IFERROR(VLOOKUP(E310,modal,1,0),"NO")</f>
        <v>NO</v>
      </c>
      <c r="AK310" s="73" t="str">
        <f aca="false">IFERROR(VLOOKUP(F310,Tipo!$C$12:$C$27,1,0),"NO")</f>
        <v>NO</v>
      </c>
      <c r="AL310" s="15" t="str">
        <f aca="false">IFERROR(VLOOKUP(H310,afectacion,1,0),"NO")</f>
        <v>NO</v>
      </c>
      <c r="AM310" s="15" t="str">
        <f aca="false">IFERROR(VLOOKUP(I310,programa,1,0),"NO")</f>
        <v>NO</v>
      </c>
    </row>
    <row r="311" customFormat="false" ht="27" hidden="false" customHeight="true" outlineLevel="0" collapsed="false">
      <c r="A311" s="57"/>
      <c r="B311" s="56"/>
      <c r="C311" s="57"/>
      <c r="D311" s="58"/>
      <c r="E311" s="57"/>
      <c r="F311" s="58"/>
      <c r="G311" s="57"/>
      <c r="H311" s="59"/>
      <c r="I311" s="60"/>
      <c r="J311" s="61" t="str">
        <f aca="false">IF(ISERROR(VLOOKUP(I311,Eje_Pilar!$C$2:$E$47,2,0))," ",VLOOKUP(I311,Eje_Pilar!$C$2:$E$47,2,0))</f>
        <v> </v>
      </c>
      <c r="K311" s="61" t="str">
        <f aca="false">IF(ISERROR(VLOOKUP(I311,Eje_Pilar!$C$2:$E$47,3,0))," ",VLOOKUP(I311,Eje_Pilar!$C$2:$E$47,3,0))</f>
        <v> </v>
      </c>
      <c r="L311" s="62"/>
      <c r="M311" s="57"/>
      <c r="N311" s="57"/>
      <c r="O311" s="66"/>
      <c r="P311" s="64"/>
      <c r="Q311" s="64"/>
      <c r="R311" s="65"/>
      <c r="S311" s="66"/>
      <c r="T311" s="67" t="n">
        <f aca="false">+O311+Q311+S311</f>
        <v>0</v>
      </c>
      <c r="U311" s="68"/>
      <c r="V311" s="69"/>
      <c r="W311" s="69"/>
      <c r="X311" s="69"/>
      <c r="Y311" s="56"/>
      <c r="Z311" s="56"/>
      <c r="AA311" s="88"/>
      <c r="AB311" s="57"/>
      <c r="AC311" s="57"/>
      <c r="AD311" s="57"/>
      <c r="AE311" s="57"/>
      <c r="AF311" s="71" t="str">
        <f aca="false">IF(ISERROR(U311/T311),"-",(U311/T311))</f>
        <v>-</v>
      </c>
      <c r="AG311" s="75"/>
      <c r="AH311" s="72" t="n">
        <f aca="false">IF(SUMPRODUCT((A$14:A311=A311)*(B$14:B311=B311)*(C$14:C311=C311))&gt;1,0,1)</f>
        <v>0</v>
      </c>
      <c r="AI311" s="15" t="str">
        <f aca="false">IFERROR(VLOOKUP(D311,tipo,1,0),"NO")</f>
        <v>NO</v>
      </c>
      <c r="AJ311" s="15" t="str">
        <f aca="false">IFERROR(VLOOKUP(E311,modal,1,0),"NO")</f>
        <v>NO</v>
      </c>
      <c r="AK311" s="73" t="str">
        <f aca="false">IFERROR(VLOOKUP(F311,Tipo!$C$12:$C$27,1,0),"NO")</f>
        <v>NO</v>
      </c>
      <c r="AL311" s="15" t="str">
        <f aca="false">IFERROR(VLOOKUP(H311,afectacion,1,0),"NO")</f>
        <v>NO</v>
      </c>
      <c r="AM311" s="15" t="str">
        <f aca="false">IFERROR(VLOOKUP(I311,programa,1,0),"NO")</f>
        <v>NO</v>
      </c>
    </row>
    <row r="312" customFormat="false" ht="27" hidden="false" customHeight="true" outlineLevel="0" collapsed="false">
      <c r="A312" s="57"/>
      <c r="B312" s="56"/>
      <c r="C312" s="57"/>
      <c r="D312" s="58"/>
      <c r="E312" s="57"/>
      <c r="F312" s="58"/>
      <c r="G312" s="57"/>
      <c r="H312" s="59"/>
      <c r="I312" s="60"/>
      <c r="J312" s="61" t="str">
        <f aca="false">IF(ISERROR(VLOOKUP(I312,Eje_Pilar!$C$2:$E$47,2,0))," ",VLOOKUP(I312,Eje_Pilar!$C$2:$E$47,2,0))</f>
        <v> </v>
      </c>
      <c r="K312" s="61" t="str">
        <f aca="false">IF(ISERROR(VLOOKUP(I312,Eje_Pilar!$C$2:$E$47,3,0))," ",VLOOKUP(I312,Eje_Pilar!$C$2:$E$47,3,0))</f>
        <v> </v>
      </c>
      <c r="L312" s="62"/>
      <c r="M312" s="57"/>
      <c r="N312" s="57"/>
      <c r="O312" s="66"/>
      <c r="P312" s="64"/>
      <c r="Q312" s="64"/>
      <c r="R312" s="65"/>
      <c r="S312" s="66"/>
      <c r="T312" s="67" t="n">
        <f aca="false">+O312+Q312+S312</f>
        <v>0</v>
      </c>
      <c r="U312" s="68"/>
      <c r="V312" s="69"/>
      <c r="W312" s="69"/>
      <c r="X312" s="69"/>
      <c r="Y312" s="56"/>
      <c r="Z312" s="56"/>
      <c r="AA312" s="88"/>
      <c r="AB312" s="57"/>
      <c r="AC312" s="57"/>
      <c r="AD312" s="57"/>
      <c r="AE312" s="57"/>
      <c r="AF312" s="71" t="str">
        <f aca="false">IF(ISERROR(U312/T312),"-",(U312/T312))</f>
        <v>-</v>
      </c>
      <c r="AG312" s="75"/>
      <c r="AH312" s="72" t="n">
        <f aca="false">IF(SUMPRODUCT((A$14:A312=A312)*(B$14:B312=B312)*(C$14:C312=C312))&gt;1,0,1)</f>
        <v>0</v>
      </c>
      <c r="AI312" s="15" t="str">
        <f aca="false">IFERROR(VLOOKUP(D312,tipo,1,0),"NO")</f>
        <v>NO</v>
      </c>
      <c r="AJ312" s="15" t="str">
        <f aca="false">IFERROR(VLOOKUP(E312,modal,1,0),"NO")</f>
        <v>NO</v>
      </c>
      <c r="AK312" s="73" t="str">
        <f aca="false">IFERROR(VLOOKUP(F312,Tipo!$C$12:$C$27,1,0),"NO")</f>
        <v>NO</v>
      </c>
      <c r="AL312" s="15" t="str">
        <f aca="false">IFERROR(VLOOKUP(H312,afectacion,1,0),"NO")</f>
        <v>NO</v>
      </c>
      <c r="AM312" s="15" t="str">
        <f aca="false">IFERROR(VLOOKUP(I312,programa,1,0),"NO")</f>
        <v>NO</v>
      </c>
    </row>
    <row r="313" customFormat="false" ht="27" hidden="false" customHeight="true" outlineLevel="0" collapsed="false">
      <c r="A313" s="57"/>
      <c r="B313" s="56"/>
      <c r="C313" s="57"/>
      <c r="D313" s="58"/>
      <c r="E313" s="57"/>
      <c r="F313" s="58"/>
      <c r="G313" s="57"/>
      <c r="H313" s="59"/>
      <c r="I313" s="60"/>
      <c r="J313" s="61" t="str">
        <f aca="false">IF(ISERROR(VLOOKUP(I313,Eje_Pilar!$C$2:$E$47,2,0))," ",VLOOKUP(I313,Eje_Pilar!$C$2:$E$47,2,0))</f>
        <v> </v>
      </c>
      <c r="K313" s="61" t="str">
        <f aca="false">IF(ISERROR(VLOOKUP(I313,Eje_Pilar!$C$2:$E$47,3,0))," ",VLOOKUP(I313,Eje_Pilar!$C$2:$E$47,3,0))</f>
        <v> </v>
      </c>
      <c r="L313" s="62"/>
      <c r="M313" s="57"/>
      <c r="N313" s="57"/>
      <c r="O313" s="66"/>
      <c r="P313" s="64"/>
      <c r="Q313" s="64"/>
      <c r="R313" s="65"/>
      <c r="S313" s="66"/>
      <c r="T313" s="67" t="n">
        <f aca="false">+O313+Q313+S313</f>
        <v>0</v>
      </c>
      <c r="U313" s="68"/>
      <c r="V313" s="69"/>
      <c r="W313" s="69"/>
      <c r="X313" s="69"/>
      <c r="Y313" s="56"/>
      <c r="Z313" s="56"/>
      <c r="AA313" s="88"/>
      <c r="AB313" s="57"/>
      <c r="AC313" s="57"/>
      <c r="AD313" s="57"/>
      <c r="AE313" s="57"/>
      <c r="AF313" s="71" t="str">
        <f aca="false">IF(ISERROR(U313/T313),"-",(U313/T313))</f>
        <v>-</v>
      </c>
      <c r="AG313" s="75"/>
      <c r="AH313" s="72" t="n">
        <f aca="false">IF(SUMPRODUCT((A$14:A313=A313)*(B$14:B313=B313)*(C$14:C313=C313))&gt;1,0,1)</f>
        <v>0</v>
      </c>
      <c r="AI313" s="15" t="str">
        <f aca="false">IFERROR(VLOOKUP(D313,tipo,1,0),"NO")</f>
        <v>NO</v>
      </c>
      <c r="AJ313" s="15" t="str">
        <f aca="false">IFERROR(VLOOKUP(E313,modal,1,0),"NO")</f>
        <v>NO</v>
      </c>
      <c r="AK313" s="73" t="str">
        <f aca="false">IFERROR(VLOOKUP(F313,Tipo!$C$12:$C$27,1,0),"NO")</f>
        <v>NO</v>
      </c>
      <c r="AL313" s="15" t="str">
        <f aca="false">IFERROR(VLOOKUP(H313,afectacion,1,0),"NO")</f>
        <v>NO</v>
      </c>
      <c r="AM313" s="15" t="str">
        <f aca="false">IFERROR(VLOOKUP(I313,programa,1,0),"NO")</f>
        <v>NO</v>
      </c>
    </row>
    <row r="314" customFormat="false" ht="27" hidden="false" customHeight="true" outlineLevel="0" collapsed="false">
      <c r="A314" s="57"/>
      <c r="B314" s="56"/>
      <c r="C314" s="57"/>
      <c r="D314" s="58"/>
      <c r="E314" s="57"/>
      <c r="F314" s="58"/>
      <c r="G314" s="57"/>
      <c r="H314" s="59"/>
      <c r="I314" s="60"/>
      <c r="J314" s="61" t="str">
        <f aca="false">IF(ISERROR(VLOOKUP(I314,Eje_Pilar!$C$2:$E$47,2,0))," ",VLOOKUP(I314,Eje_Pilar!$C$2:$E$47,2,0))</f>
        <v> </v>
      </c>
      <c r="K314" s="61" t="str">
        <f aca="false">IF(ISERROR(VLOOKUP(I314,Eje_Pilar!$C$2:$E$47,3,0))," ",VLOOKUP(I314,Eje_Pilar!$C$2:$E$47,3,0))</f>
        <v> </v>
      </c>
      <c r="L314" s="62"/>
      <c r="M314" s="57"/>
      <c r="N314" s="57"/>
      <c r="O314" s="66"/>
      <c r="P314" s="64"/>
      <c r="Q314" s="64"/>
      <c r="R314" s="65"/>
      <c r="S314" s="66"/>
      <c r="T314" s="67" t="n">
        <f aca="false">+O314+Q314+S314</f>
        <v>0</v>
      </c>
      <c r="U314" s="68"/>
      <c r="V314" s="69"/>
      <c r="W314" s="69"/>
      <c r="X314" s="69"/>
      <c r="Y314" s="56"/>
      <c r="Z314" s="56"/>
      <c r="AA314" s="88"/>
      <c r="AB314" s="57"/>
      <c r="AC314" s="57"/>
      <c r="AD314" s="57"/>
      <c r="AE314" s="57"/>
      <c r="AF314" s="71" t="str">
        <f aca="false">IF(ISERROR(U314/T314),"-",(U314/T314))</f>
        <v>-</v>
      </c>
      <c r="AG314" s="75"/>
      <c r="AH314" s="72" t="n">
        <f aca="false">IF(SUMPRODUCT((A$14:A314=A314)*(B$14:B314=B314)*(C$14:C314=C314))&gt;1,0,1)</f>
        <v>0</v>
      </c>
      <c r="AI314" s="15" t="str">
        <f aca="false">IFERROR(VLOOKUP(D314,tipo,1,0),"NO")</f>
        <v>NO</v>
      </c>
      <c r="AJ314" s="15" t="str">
        <f aca="false">IFERROR(VLOOKUP(E314,modal,1,0),"NO")</f>
        <v>NO</v>
      </c>
      <c r="AK314" s="73" t="str">
        <f aca="false">IFERROR(VLOOKUP(F314,Tipo!$C$12:$C$27,1,0),"NO")</f>
        <v>NO</v>
      </c>
      <c r="AL314" s="15" t="str">
        <f aca="false">IFERROR(VLOOKUP(H314,afectacion,1,0),"NO")</f>
        <v>NO</v>
      </c>
      <c r="AM314" s="15" t="str">
        <f aca="false">IFERROR(VLOOKUP(I314,programa,1,0),"NO")</f>
        <v>NO</v>
      </c>
    </row>
    <row r="315" customFormat="false" ht="27" hidden="false" customHeight="true" outlineLevel="0" collapsed="false">
      <c r="A315" s="57"/>
      <c r="B315" s="56"/>
      <c r="C315" s="57"/>
      <c r="D315" s="58"/>
      <c r="E315" s="57"/>
      <c r="F315" s="58"/>
      <c r="G315" s="57"/>
      <c r="H315" s="59"/>
      <c r="I315" s="60"/>
      <c r="J315" s="61" t="str">
        <f aca="false">IF(ISERROR(VLOOKUP(I315,Eje_Pilar!$C$2:$E$47,2,0))," ",VLOOKUP(I315,Eje_Pilar!$C$2:$E$47,2,0))</f>
        <v> </v>
      </c>
      <c r="K315" s="61" t="str">
        <f aca="false">IF(ISERROR(VLOOKUP(I315,Eje_Pilar!$C$2:$E$47,3,0))," ",VLOOKUP(I315,Eje_Pilar!$C$2:$E$47,3,0))</f>
        <v> </v>
      </c>
      <c r="L315" s="62"/>
      <c r="M315" s="57"/>
      <c r="N315" s="57"/>
      <c r="O315" s="66"/>
      <c r="P315" s="64"/>
      <c r="Q315" s="64"/>
      <c r="R315" s="65"/>
      <c r="S315" s="66"/>
      <c r="T315" s="67" t="n">
        <f aca="false">+O315+Q315+S315</f>
        <v>0</v>
      </c>
      <c r="U315" s="68"/>
      <c r="V315" s="69"/>
      <c r="W315" s="69"/>
      <c r="X315" s="69"/>
      <c r="Y315" s="56"/>
      <c r="Z315" s="56"/>
      <c r="AA315" s="88"/>
      <c r="AB315" s="57"/>
      <c r="AC315" s="57"/>
      <c r="AD315" s="57"/>
      <c r="AE315" s="57"/>
      <c r="AF315" s="71" t="str">
        <f aca="false">IF(ISERROR(U315/T315),"-",(U315/T315))</f>
        <v>-</v>
      </c>
      <c r="AG315" s="75"/>
      <c r="AH315" s="72" t="n">
        <f aca="false">IF(SUMPRODUCT((A$14:A315=A315)*(B$14:B315=B315)*(C$14:C315=C315))&gt;1,0,1)</f>
        <v>0</v>
      </c>
      <c r="AI315" s="15" t="str">
        <f aca="false">IFERROR(VLOOKUP(D315,tipo,1,0),"NO")</f>
        <v>NO</v>
      </c>
      <c r="AJ315" s="15" t="str">
        <f aca="false">IFERROR(VLOOKUP(E315,modal,1,0),"NO")</f>
        <v>NO</v>
      </c>
      <c r="AK315" s="73" t="str">
        <f aca="false">IFERROR(VLOOKUP(F315,Tipo!$C$12:$C$27,1,0),"NO")</f>
        <v>NO</v>
      </c>
      <c r="AL315" s="15" t="str">
        <f aca="false">IFERROR(VLOOKUP(H315,afectacion,1,0),"NO")</f>
        <v>NO</v>
      </c>
      <c r="AM315" s="15" t="str">
        <f aca="false">IFERROR(VLOOKUP(I315,programa,1,0),"NO")</f>
        <v>NO</v>
      </c>
    </row>
    <row r="316" customFormat="false" ht="27" hidden="false" customHeight="true" outlineLevel="0" collapsed="false">
      <c r="A316" s="57"/>
      <c r="B316" s="56"/>
      <c r="C316" s="57"/>
      <c r="D316" s="58"/>
      <c r="E316" s="57"/>
      <c r="F316" s="58"/>
      <c r="G316" s="57"/>
      <c r="H316" s="59"/>
      <c r="I316" s="60"/>
      <c r="J316" s="61" t="str">
        <f aca="false">IF(ISERROR(VLOOKUP(I316,Eje_Pilar!$C$2:$E$47,2,0))," ",VLOOKUP(I316,Eje_Pilar!$C$2:$E$47,2,0))</f>
        <v> </v>
      </c>
      <c r="K316" s="61" t="str">
        <f aca="false">IF(ISERROR(VLOOKUP(I316,Eje_Pilar!$C$2:$E$47,3,0))," ",VLOOKUP(I316,Eje_Pilar!$C$2:$E$47,3,0))</f>
        <v> </v>
      </c>
      <c r="L316" s="62"/>
      <c r="M316" s="57"/>
      <c r="N316" s="57"/>
      <c r="O316" s="66"/>
      <c r="P316" s="64"/>
      <c r="Q316" s="64"/>
      <c r="R316" s="65"/>
      <c r="S316" s="66"/>
      <c r="T316" s="67" t="n">
        <f aca="false">+O316+Q316+S316</f>
        <v>0</v>
      </c>
      <c r="U316" s="68"/>
      <c r="V316" s="69"/>
      <c r="W316" s="69"/>
      <c r="X316" s="69"/>
      <c r="Y316" s="56"/>
      <c r="Z316" s="56"/>
      <c r="AA316" s="88"/>
      <c r="AB316" s="57"/>
      <c r="AC316" s="57"/>
      <c r="AD316" s="57"/>
      <c r="AE316" s="57"/>
      <c r="AF316" s="71" t="str">
        <f aca="false">IF(ISERROR(U316/T316),"-",(U316/T316))</f>
        <v>-</v>
      </c>
      <c r="AG316" s="75"/>
      <c r="AH316" s="72" t="n">
        <f aca="false">IF(SUMPRODUCT((A$14:A316=A316)*(B$14:B316=B316)*(C$14:C316=C316))&gt;1,0,1)</f>
        <v>0</v>
      </c>
      <c r="AI316" s="15" t="str">
        <f aca="false">IFERROR(VLOOKUP(D316,tipo,1,0),"NO")</f>
        <v>NO</v>
      </c>
      <c r="AJ316" s="15" t="str">
        <f aca="false">IFERROR(VLOOKUP(E316,modal,1,0),"NO")</f>
        <v>NO</v>
      </c>
      <c r="AK316" s="73" t="str">
        <f aca="false">IFERROR(VLOOKUP(F316,Tipo!$C$12:$C$27,1,0),"NO")</f>
        <v>NO</v>
      </c>
      <c r="AL316" s="15" t="str">
        <f aca="false">IFERROR(VLOOKUP(H316,afectacion,1,0),"NO")</f>
        <v>NO</v>
      </c>
      <c r="AM316" s="15" t="str">
        <f aca="false">IFERROR(VLOOKUP(I316,programa,1,0),"NO")</f>
        <v>NO</v>
      </c>
    </row>
    <row r="317" customFormat="false" ht="27" hidden="false" customHeight="true" outlineLevel="0" collapsed="false">
      <c r="A317" s="57"/>
      <c r="B317" s="56"/>
      <c r="C317" s="57"/>
      <c r="D317" s="58"/>
      <c r="E317" s="57"/>
      <c r="F317" s="58"/>
      <c r="G317" s="57"/>
      <c r="H317" s="59"/>
      <c r="I317" s="60"/>
      <c r="J317" s="61" t="str">
        <f aca="false">IF(ISERROR(VLOOKUP(I317,Eje_Pilar!$C$2:$E$47,2,0))," ",VLOOKUP(I317,Eje_Pilar!$C$2:$E$47,2,0))</f>
        <v> </v>
      </c>
      <c r="K317" s="61" t="str">
        <f aca="false">IF(ISERROR(VLOOKUP(I317,Eje_Pilar!$C$2:$E$47,3,0))," ",VLOOKUP(I317,Eje_Pilar!$C$2:$E$47,3,0))</f>
        <v> </v>
      </c>
      <c r="L317" s="62"/>
      <c r="M317" s="57"/>
      <c r="N317" s="57"/>
      <c r="O317" s="66"/>
      <c r="P317" s="64"/>
      <c r="Q317" s="64"/>
      <c r="R317" s="65"/>
      <c r="S317" s="66"/>
      <c r="T317" s="67" t="n">
        <f aca="false">+O317+Q317+S317</f>
        <v>0</v>
      </c>
      <c r="U317" s="68"/>
      <c r="V317" s="69"/>
      <c r="W317" s="69"/>
      <c r="X317" s="69"/>
      <c r="Y317" s="56"/>
      <c r="Z317" s="56"/>
      <c r="AA317" s="88"/>
      <c r="AB317" s="57"/>
      <c r="AC317" s="57"/>
      <c r="AD317" s="57"/>
      <c r="AE317" s="57"/>
      <c r="AF317" s="71" t="str">
        <f aca="false">IF(ISERROR(U317/T317),"-",(U317/T317))</f>
        <v>-</v>
      </c>
      <c r="AG317" s="75"/>
      <c r="AH317" s="72" t="n">
        <f aca="false">IF(SUMPRODUCT((A$14:A317=A317)*(B$14:B317=B317)*(C$14:C317=C317))&gt;1,0,1)</f>
        <v>0</v>
      </c>
      <c r="AI317" s="15" t="str">
        <f aca="false">IFERROR(VLOOKUP(D317,tipo,1,0),"NO")</f>
        <v>NO</v>
      </c>
      <c r="AJ317" s="15" t="str">
        <f aca="false">IFERROR(VLOOKUP(E317,modal,1,0),"NO")</f>
        <v>NO</v>
      </c>
      <c r="AK317" s="73" t="str">
        <f aca="false">IFERROR(VLOOKUP(F317,Tipo!$C$12:$C$27,1,0),"NO")</f>
        <v>NO</v>
      </c>
      <c r="AL317" s="15" t="str">
        <f aca="false">IFERROR(VLOOKUP(H317,afectacion,1,0),"NO")</f>
        <v>NO</v>
      </c>
      <c r="AM317" s="15" t="str">
        <f aca="false">IFERROR(VLOOKUP(I317,programa,1,0),"NO")</f>
        <v>NO</v>
      </c>
    </row>
    <row r="318" customFormat="false" ht="27" hidden="false" customHeight="true" outlineLevel="0" collapsed="false">
      <c r="A318" s="57"/>
      <c r="B318" s="56"/>
      <c r="C318" s="57"/>
      <c r="D318" s="58"/>
      <c r="E318" s="57"/>
      <c r="F318" s="58"/>
      <c r="G318" s="57"/>
      <c r="H318" s="59"/>
      <c r="I318" s="60"/>
      <c r="J318" s="61" t="str">
        <f aca="false">IF(ISERROR(VLOOKUP(I318,Eje_Pilar!$C$2:$E$47,2,0))," ",VLOOKUP(I318,Eje_Pilar!$C$2:$E$47,2,0))</f>
        <v> </v>
      </c>
      <c r="K318" s="61" t="str">
        <f aca="false">IF(ISERROR(VLOOKUP(I318,Eje_Pilar!$C$2:$E$47,3,0))," ",VLOOKUP(I318,Eje_Pilar!$C$2:$E$47,3,0))</f>
        <v> </v>
      </c>
      <c r="L318" s="62"/>
      <c r="M318" s="57"/>
      <c r="N318" s="57"/>
      <c r="O318" s="66"/>
      <c r="P318" s="64"/>
      <c r="Q318" s="64"/>
      <c r="R318" s="65"/>
      <c r="S318" s="66"/>
      <c r="T318" s="67" t="n">
        <f aca="false">+O318+Q318+S318</f>
        <v>0</v>
      </c>
      <c r="U318" s="68"/>
      <c r="V318" s="69"/>
      <c r="W318" s="69"/>
      <c r="X318" s="69"/>
      <c r="Y318" s="56"/>
      <c r="Z318" s="56"/>
      <c r="AA318" s="88"/>
      <c r="AB318" s="57"/>
      <c r="AC318" s="57"/>
      <c r="AD318" s="57"/>
      <c r="AE318" s="57"/>
      <c r="AF318" s="71" t="str">
        <f aca="false">IF(ISERROR(U318/T318),"-",(U318/T318))</f>
        <v>-</v>
      </c>
      <c r="AG318" s="75"/>
      <c r="AH318" s="72" t="n">
        <f aca="false">IF(SUMPRODUCT((A$14:A318=A318)*(B$14:B318=B318)*(C$14:C318=C318))&gt;1,0,1)</f>
        <v>0</v>
      </c>
      <c r="AI318" s="15" t="str">
        <f aca="false">IFERROR(VLOOKUP(D318,tipo,1,0),"NO")</f>
        <v>NO</v>
      </c>
      <c r="AJ318" s="15" t="str">
        <f aca="false">IFERROR(VLOOKUP(E318,modal,1,0),"NO")</f>
        <v>NO</v>
      </c>
      <c r="AK318" s="73" t="str">
        <f aca="false">IFERROR(VLOOKUP(F318,Tipo!$C$12:$C$27,1,0),"NO")</f>
        <v>NO</v>
      </c>
      <c r="AL318" s="15" t="str">
        <f aca="false">IFERROR(VLOOKUP(H318,afectacion,1,0),"NO")</f>
        <v>NO</v>
      </c>
      <c r="AM318" s="15" t="str">
        <f aca="false">IFERROR(VLOOKUP(I318,programa,1,0),"NO")</f>
        <v>NO</v>
      </c>
    </row>
    <row r="319" customFormat="false" ht="27" hidden="false" customHeight="true" outlineLevel="0" collapsed="false">
      <c r="A319" s="57"/>
      <c r="B319" s="56"/>
      <c r="C319" s="57"/>
      <c r="D319" s="58"/>
      <c r="E319" s="57"/>
      <c r="F319" s="58"/>
      <c r="G319" s="57"/>
      <c r="H319" s="59"/>
      <c r="I319" s="60"/>
      <c r="J319" s="61" t="str">
        <f aca="false">IF(ISERROR(VLOOKUP(I319,Eje_Pilar!$C$2:$E$47,2,0))," ",VLOOKUP(I319,Eje_Pilar!$C$2:$E$47,2,0))</f>
        <v> </v>
      </c>
      <c r="K319" s="61" t="str">
        <f aca="false">IF(ISERROR(VLOOKUP(I319,Eje_Pilar!$C$2:$E$47,3,0))," ",VLOOKUP(I319,Eje_Pilar!$C$2:$E$47,3,0))</f>
        <v> </v>
      </c>
      <c r="L319" s="62"/>
      <c r="M319" s="57"/>
      <c r="N319" s="57"/>
      <c r="O319" s="66"/>
      <c r="P319" s="64"/>
      <c r="Q319" s="64"/>
      <c r="R319" s="65"/>
      <c r="S319" s="66"/>
      <c r="T319" s="67" t="n">
        <f aca="false">+O319+Q319+S319</f>
        <v>0</v>
      </c>
      <c r="U319" s="68"/>
      <c r="V319" s="69"/>
      <c r="W319" s="69"/>
      <c r="X319" s="69"/>
      <c r="Y319" s="56"/>
      <c r="Z319" s="56"/>
      <c r="AA319" s="88"/>
      <c r="AB319" s="57"/>
      <c r="AC319" s="57"/>
      <c r="AD319" s="57"/>
      <c r="AE319" s="57"/>
      <c r="AF319" s="71" t="str">
        <f aca="false">IF(ISERROR(U319/T319),"-",(U319/T319))</f>
        <v>-</v>
      </c>
      <c r="AG319" s="75"/>
      <c r="AH319" s="72" t="n">
        <f aca="false">IF(SUMPRODUCT((A$14:A319=A319)*(B$14:B319=B319)*(C$14:C319=C319))&gt;1,0,1)</f>
        <v>0</v>
      </c>
      <c r="AI319" s="15" t="str">
        <f aca="false">IFERROR(VLOOKUP(D319,tipo,1,0),"NO")</f>
        <v>NO</v>
      </c>
      <c r="AJ319" s="15" t="str">
        <f aca="false">IFERROR(VLOOKUP(E319,modal,1,0),"NO")</f>
        <v>NO</v>
      </c>
      <c r="AK319" s="73" t="str">
        <f aca="false">IFERROR(VLOOKUP(F319,Tipo!$C$12:$C$27,1,0),"NO")</f>
        <v>NO</v>
      </c>
      <c r="AL319" s="15" t="str">
        <f aca="false">IFERROR(VLOOKUP(H319,afectacion,1,0),"NO")</f>
        <v>NO</v>
      </c>
      <c r="AM319" s="15" t="str">
        <f aca="false">IFERROR(VLOOKUP(I319,programa,1,0),"NO")</f>
        <v>NO</v>
      </c>
    </row>
    <row r="320" customFormat="false" ht="27" hidden="false" customHeight="true" outlineLevel="0" collapsed="false">
      <c r="A320" s="57"/>
      <c r="B320" s="56"/>
      <c r="C320" s="57"/>
      <c r="D320" s="58"/>
      <c r="E320" s="57"/>
      <c r="F320" s="58"/>
      <c r="G320" s="57"/>
      <c r="H320" s="59"/>
      <c r="I320" s="60"/>
      <c r="J320" s="61" t="str">
        <f aca="false">IF(ISERROR(VLOOKUP(I320,Eje_Pilar!$C$2:$E$47,2,0))," ",VLOOKUP(I320,Eje_Pilar!$C$2:$E$47,2,0))</f>
        <v> </v>
      </c>
      <c r="K320" s="61" t="str">
        <f aca="false">IF(ISERROR(VLOOKUP(I320,Eje_Pilar!$C$2:$E$47,3,0))," ",VLOOKUP(I320,Eje_Pilar!$C$2:$E$47,3,0))</f>
        <v> </v>
      </c>
      <c r="L320" s="62"/>
      <c r="M320" s="57"/>
      <c r="N320" s="57"/>
      <c r="O320" s="66"/>
      <c r="P320" s="64"/>
      <c r="Q320" s="64"/>
      <c r="R320" s="65"/>
      <c r="S320" s="66"/>
      <c r="T320" s="67" t="n">
        <f aca="false">+O320+Q320+S320</f>
        <v>0</v>
      </c>
      <c r="U320" s="68"/>
      <c r="V320" s="69"/>
      <c r="W320" s="69"/>
      <c r="X320" s="69"/>
      <c r="Y320" s="56"/>
      <c r="Z320" s="56"/>
      <c r="AA320" s="88"/>
      <c r="AB320" s="57"/>
      <c r="AC320" s="57"/>
      <c r="AD320" s="57"/>
      <c r="AE320" s="57"/>
      <c r="AF320" s="71" t="str">
        <f aca="false">IF(ISERROR(U320/T320),"-",(U320/T320))</f>
        <v>-</v>
      </c>
      <c r="AG320" s="75"/>
      <c r="AH320" s="72" t="n">
        <f aca="false">IF(SUMPRODUCT((A$14:A320=A320)*(B$14:B320=B320)*(C$14:C320=C320))&gt;1,0,1)</f>
        <v>0</v>
      </c>
      <c r="AI320" s="15" t="str">
        <f aca="false">IFERROR(VLOOKUP(D320,tipo,1,0),"NO")</f>
        <v>NO</v>
      </c>
      <c r="AJ320" s="15" t="str">
        <f aca="false">IFERROR(VLOOKUP(E320,modal,1,0),"NO")</f>
        <v>NO</v>
      </c>
      <c r="AK320" s="73" t="str">
        <f aca="false">IFERROR(VLOOKUP(F320,Tipo!$C$12:$C$27,1,0),"NO")</f>
        <v>NO</v>
      </c>
      <c r="AL320" s="15" t="str">
        <f aca="false">IFERROR(VLOOKUP(H320,afectacion,1,0),"NO")</f>
        <v>NO</v>
      </c>
      <c r="AM320" s="15" t="str">
        <f aca="false">IFERROR(VLOOKUP(I320,programa,1,0),"NO")</f>
        <v>NO</v>
      </c>
    </row>
    <row r="321" customFormat="false" ht="27" hidden="false" customHeight="true" outlineLevel="0" collapsed="false">
      <c r="A321" s="57"/>
      <c r="B321" s="56"/>
      <c r="C321" s="57"/>
      <c r="D321" s="58"/>
      <c r="E321" s="57"/>
      <c r="F321" s="58"/>
      <c r="G321" s="57"/>
      <c r="H321" s="59"/>
      <c r="I321" s="60"/>
      <c r="J321" s="61" t="str">
        <f aca="false">IF(ISERROR(VLOOKUP(I321,Eje_Pilar!$C$2:$E$47,2,0))," ",VLOOKUP(I321,Eje_Pilar!$C$2:$E$47,2,0))</f>
        <v> </v>
      </c>
      <c r="K321" s="61" t="str">
        <f aca="false">IF(ISERROR(VLOOKUP(I321,Eje_Pilar!$C$2:$E$47,3,0))," ",VLOOKUP(I321,Eje_Pilar!$C$2:$E$47,3,0))</f>
        <v> </v>
      </c>
      <c r="L321" s="62"/>
      <c r="M321" s="57"/>
      <c r="N321" s="57"/>
      <c r="O321" s="66"/>
      <c r="P321" s="64"/>
      <c r="Q321" s="64"/>
      <c r="R321" s="65"/>
      <c r="S321" s="66"/>
      <c r="T321" s="67" t="n">
        <f aca="false">+O321+Q321+S321</f>
        <v>0</v>
      </c>
      <c r="U321" s="68"/>
      <c r="V321" s="69"/>
      <c r="W321" s="69"/>
      <c r="X321" s="69"/>
      <c r="Y321" s="56"/>
      <c r="Z321" s="56"/>
      <c r="AA321" s="88"/>
      <c r="AB321" s="57"/>
      <c r="AC321" s="57"/>
      <c r="AD321" s="57"/>
      <c r="AE321" s="57"/>
      <c r="AF321" s="71" t="str">
        <f aca="false">IF(ISERROR(U321/T321),"-",(U321/T321))</f>
        <v>-</v>
      </c>
      <c r="AG321" s="75"/>
      <c r="AH321" s="72" t="n">
        <f aca="false">IF(SUMPRODUCT((A$14:A321=A321)*(B$14:B321=B321)*(C$14:C321=C321))&gt;1,0,1)</f>
        <v>0</v>
      </c>
      <c r="AI321" s="15" t="str">
        <f aca="false">IFERROR(VLOOKUP(D321,tipo,1,0),"NO")</f>
        <v>NO</v>
      </c>
      <c r="AJ321" s="15" t="str">
        <f aca="false">IFERROR(VLOOKUP(E321,modal,1,0),"NO")</f>
        <v>NO</v>
      </c>
      <c r="AK321" s="73" t="str">
        <f aca="false">IFERROR(VLOOKUP(F321,Tipo!$C$12:$C$27,1,0),"NO")</f>
        <v>NO</v>
      </c>
      <c r="AL321" s="15" t="str">
        <f aca="false">IFERROR(VLOOKUP(H321,afectacion,1,0),"NO")</f>
        <v>NO</v>
      </c>
      <c r="AM321" s="15" t="str">
        <f aca="false">IFERROR(VLOOKUP(I321,programa,1,0),"NO")</f>
        <v>NO</v>
      </c>
    </row>
    <row r="322" customFormat="false" ht="27" hidden="false" customHeight="true" outlineLevel="0" collapsed="false">
      <c r="A322" s="57"/>
      <c r="B322" s="56"/>
      <c r="C322" s="57"/>
      <c r="D322" s="58"/>
      <c r="E322" s="57"/>
      <c r="F322" s="58"/>
      <c r="G322" s="57"/>
      <c r="H322" s="59"/>
      <c r="I322" s="60"/>
      <c r="J322" s="61" t="str">
        <f aca="false">IF(ISERROR(VLOOKUP(I322,Eje_Pilar!$C$2:$E$47,2,0))," ",VLOOKUP(I322,Eje_Pilar!$C$2:$E$47,2,0))</f>
        <v> </v>
      </c>
      <c r="K322" s="61" t="str">
        <f aca="false">IF(ISERROR(VLOOKUP(I322,Eje_Pilar!$C$2:$E$47,3,0))," ",VLOOKUP(I322,Eje_Pilar!$C$2:$E$47,3,0))</f>
        <v> </v>
      </c>
      <c r="L322" s="62"/>
      <c r="M322" s="57"/>
      <c r="N322" s="57"/>
      <c r="O322" s="66"/>
      <c r="P322" s="64"/>
      <c r="Q322" s="64"/>
      <c r="R322" s="65"/>
      <c r="S322" s="66"/>
      <c r="T322" s="67" t="n">
        <f aca="false">+O322+Q322+S322</f>
        <v>0</v>
      </c>
      <c r="U322" s="68"/>
      <c r="V322" s="69"/>
      <c r="W322" s="69"/>
      <c r="X322" s="69"/>
      <c r="Y322" s="56"/>
      <c r="Z322" s="56"/>
      <c r="AA322" s="88"/>
      <c r="AB322" s="57"/>
      <c r="AC322" s="57"/>
      <c r="AD322" s="57"/>
      <c r="AE322" s="57"/>
      <c r="AF322" s="71" t="str">
        <f aca="false">IF(ISERROR(U322/T322),"-",(U322/T322))</f>
        <v>-</v>
      </c>
      <c r="AG322" s="75"/>
      <c r="AH322" s="72" t="n">
        <f aca="false">IF(SUMPRODUCT((A$14:A322=A322)*(B$14:B322=B322)*(C$14:C322=C322))&gt;1,0,1)</f>
        <v>0</v>
      </c>
      <c r="AI322" s="15" t="str">
        <f aca="false">IFERROR(VLOOKUP(D322,tipo,1,0),"NO")</f>
        <v>NO</v>
      </c>
      <c r="AJ322" s="15" t="str">
        <f aca="false">IFERROR(VLOOKUP(E322,modal,1,0),"NO")</f>
        <v>NO</v>
      </c>
      <c r="AK322" s="73" t="str">
        <f aca="false">IFERROR(VLOOKUP(F322,Tipo!$C$12:$C$27,1,0),"NO")</f>
        <v>NO</v>
      </c>
      <c r="AL322" s="15" t="str">
        <f aca="false">IFERROR(VLOOKUP(H322,afectacion,1,0),"NO")</f>
        <v>NO</v>
      </c>
      <c r="AM322" s="15" t="str">
        <f aca="false">IFERROR(VLOOKUP(I322,programa,1,0),"NO")</f>
        <v>NO</v>
      </c>
    </row>
    <row r="323" customFormat="false" ht="27" hidden="false" customHeight="true" outlineLevel="0" collapsed="false">
      <c r="A323" s="57"/>
      <c r="B323" s="56"/>
      <c r="C323" s="57"/>
      <c r="D323" s="58"/>
      <c r="E323" s="57"/>
      <c r="F323" s="58"/>
      <c r="G323" s="57"/>
      <c r="H323" s="59"/>
      <c r="I323" s="60"/>
      <c r="J323" s="61" t="str">
        <f aca="false">IF(ISERROR(VLOOKUP(I323,Eje_Pilar!$C$2:$E$47,2,0))," ",VLOOKUP(I323,Eje_Pilar!$C$2:$E$47,2,0))</f>
        <v> </v>
      </c>
      <c r="K323" s="61" t="str">
        <f aca="false">IF(ISERROR(VLOOKUP(I323,Eje_Pilar!$C$2:$E$47,3,0))," ",VLOOKUP(I323,Eje_Pilar!$C$2:$E$47,3,0))</f>
        <v> </v>
      </c>
      <c r="L323" s="62"/>
      <c r="M323" s="57"/>
      <c r="N323" s="57"/>
      <c r="O323" s="66"/>
      <c r="P323" s="64"/>
      <c r="Q323" s="64"/>
      <c r="R323" s="65"/>
      <c r="S323" s="66"/>
      <c r="T323" s="67" t="n">
        <f aca="false">+O323+Q323+S323</f>
        <v>0</v>
      </c>
      <c r="U323" s="68"/>
      <c r="V323" s="69"/>
      <c r="W323" s="69"/>
      <c r="X323" s="69"/>
      <c r="Y323" s="56"/>
      <c r="Z323" s="56"/>
      <c r="AA323" s="88"/>
      <c r="AB323" s="57"/>
      <c r="AC323" s="57"/>
      <c r="AD323" s="57"/>
      <c r="AE323" s="57"/>
      <c r="AF323" s="71" t="str">
        <f aca="false">IF(ISERROR(U323/T323),"-",(U323/T323))</f>
        <v>-</v>
      </c>
      <c r="AG323" s="75"/>
      <c r="AH323" s="72" t="n">
        <f aca="false">IF(SUMPRODUCT((A$14:A323=A323)*(B$14:B323=B323)*(C$14:C323=C323))&gt;1,0,1)</f>
        <v>0</v>
      </c>
      <c r="AI323" s="15" t="str">
        <f aca="false">IFERROR(VLOOKUP(D323,tipo,1,0),"NO")</f>
        <v>NO</v>
      </c>
      <c r="AJ323" s="15" t="str">
        <f aca="false">IFERROR(VLOOKUP(E323,modal,1,0),"NO")</f>
        <v>NO</v>
      </c>
      <c r="AK323" s="73" t="str">
        <f aca="false">IFERROR(VLOOKUP(F323,Tipo!$C$12:$C$27,1,0),"NO")</f>
        <v>NO</v>
      </c>
      <c r="AL323" s="15" t="str">
        <f aca="false">IFERROR(VLOOKUP(H323,afectacion,1,0),"NO")</f>
        <v>NO</v>
      </c>
      <c r="AM323" s="15" t="str">
        <f aca="false">IFERROR(VLOOKUP(I323,programa,1,0),"NO")</f>
        <v>NO</v>
      </c>
    </row>
    <row r="324" customFormat="false" ht="27" hidden="false" customHeight="true" outlineLevel="0" collapsed="false">
      <c r="A324" s="57"/>
      <c r="B324" s="56"/>
      <c r="C324" s="57"/>
      <c r="D324" s="58"/>
      <c r="E324" s="57"/>
      <c r="F324" s="58"/>
      <c r="G324" s="57"/>
      <c r="H324" s="59"/>
      <c r="I324" s="60"/>
      <c r="J324" s="61" t="str">
        <f aca="false">IF(ISERROR(VLOOKUP(I324,Eje_Pilar!$C$2:$E$47,2,0))," ",VLOOKUP(I324,Eje_Pilar!$C$2:$E$47,2,0))</f>
        <v> </v>
      </c>
      <c r="K324" s="61" t="str">
        <f aca="false">IF(ISERROR(VLOOKUP(I324,Eje_Pilar!$C$2:$E$47,3,0))," ",VLOOKUP(I324,Eje_Pilar!$C$2:$E$47,3,0))</f>
        <v> </v>
      </c>
      <c r="L324" s="62"/>
      <c r="M324" s="57"/>
      <c r="N324" s="57"/>
      <c r="O324" s="66"/>
      <c r="P324" s="64"/>
      <c r="Q324" s="64"/>
      <c r="R324" s="65"/>
      <c r="S324" s="66"/>
      <c r="T324" s="67" t="n">
        <f aca="false">+O324+Q324+S324</f>
        <v>0</v>
      </c>
      <c r="U324" s="68"/>
      <c r="V324" s="69"/>
      <c r="W324" s="69"/>
      <c r="X324" s="69"/>
      <c r="Y324" s="56"/>
      <c r="Z324" s="56"/>
      <c r="AA324" s="88"/>
      <c r="AB324" s="57"/>
      <c r="AC324" s="57"/>
      <c r="AD324" s="57"/>
      <c r="AE324" s="57"/>
      <c r="AF324" s="71" t="str">
        <f aca="false">IF(ISERROR(U324/T324),"-",(U324/T324))</f>
        <v>-</v>
      </c>
      <c r="AG324" s="75"/>
      <c r="AH324" s="72" t="n">
        <f aca="false">IF(SUMPRODUCT((A$14:A324=A324)*(B$14:B324=B324)*(C$14:C324=C324))&gt;1,0,1)</f>
        <v>0</v>
      </c>
      <c r="AI324" s="15" t="str">
        <f aca="false">IFERROR(VLOOKUP(D324,tipo,1,0),"NO")</f>
        <v>NO</v>
      </c>
      <c r="AJ324" s="15" t="str">
        <f aca="false">IFERROR(VLOOKUP(E324,modal,1,0),"NO")</f>
        <v>NO</v>
      </c>
      <c r="AK324" s="73" t="str">
        <f aca="false">IFERROR(VLOOKUP(F324,Tipo!$C$12:$C$27,1,0),"NO")</f>
        <v>NO</v>
      </c>
      <c r="AL324" s="15" t="str">
        <f aca="false">IFERROR(VLOOKUP(H324,afectacion,1,0),"NO")</f>
        <v>NO</v>
      </c>
      <c r="AM324" s="15" t="str">
        <f aca="false">IFERROR(VLOOKUP(I324,programa,1,0),"NO")</f>
        <v>NO</v>
      </c>
    </row>
    <row r="325" customFormat="false" ht="27" hidden="false" customHeight="true" outlineLevel="0" collapsed="false">
      <c r="A325" s="57"/>
      <c r="B325" s="56"/>
      <c r="C325" s="57"/>
      <c r="D325" s="58"/>
      <c r="E325" s="57"/>
      <c r="F325" s="58"/>
      <c r="G325" s="57"/>
      <c r="H325" s="59"/>
      <c r="I325" s="60"/>
      <c r="J325" s="61" t="str">
        <f aca="false">IF(ISERROR(VLOOKUP(I325,Eje_Pilar!$C$2:$E$47,2,0))," ",VLOOKUP(I325,Eje_Pilar!$C$2:$E$47,2,0))</f>
        <v> </v>
      </c>
      <c r="K325" s="61" t="str">
        <f aca="false">IF(ISERROR(VLOOKUP(I325,Eje_Pilar!$C$2:$E$47,3,0))," ",VLOOKUP(I325,Eje_Pilar!$C$2:$E$47,3,0))</f>
        <v> </v>
      </c>
      <c r="L325" s="62"/>
      <c r="M325" s="57"/>
      <c r="N325" s="57"/>
      <c r="O325" s="66"/>
      <c r="P325" s="64"/>
      <c r="Q325" s="64"/>
      <c r="R325" s="65"/>
      <c r="S325" s="66"/>
      <c r="T325" s="67" t="n">
        <f aca="false">+O325+Q325+S325</f>
        <v>0</v>
      </c>
      <c r="U325" s="68"/>
      <c r="V325" s="69"/>
      <c r="W325" s="69"/>
      <c r="X325" s="69"/>
      <c r="Y325" s="56"/>
      <c r="Z325" s="56"/>
      <c r="AA325" s="88"/>
      <c r="AB325" s="57"/>
      <c r="AC325" s="57"/>
      <c r="AD325" s="57"/>
      <c r="AE325" s="57"/>
      <c r="AF325" s="71" t="str">
        <f aca="false">IF(ISERROR(U325/T325),"-",(U325/T325))</f>
        <v>-</v>
      </c>
      <c r="AG325" s="75"/>
      <c r="AH325" s="72" t="n">
        <f aca="false">IF(SUMPRODUCT((A$14:A325=A325)*(B$14:B325=B325)*(C$14:C325=C325))&gt;1,0,1)</f>
        <v>0</v>
      </c>
      <c r="AI325" s="15" t="str">
        <f aca="false">IFERROR(VLOOKUP(D325,tipo,1,0),"NO")</f>
        <v>NO</v>
      </c>
      <c r="AJ325" s="15" t="str">
        <f aca="false">IFERROR(VLOOKUP(E325,modal,1,0),"NO")</f>
        <v>NO</v>
      </c>
      <c r="AK325" s="73" t="str">
        <f aca="false">IFERROR(VLOOKUP(F325,Tipo!$C$12:$C$27,1,0),"NO")</f>
        <v>NO</v>
      </c>
      <c r="AL325" s="15" t="str">
        <f aca="false">IFERROR(VLOOKUP(H325,afectacion,1,0),"NO")</f>
        <v>NO</v>
      </c>
      <c r="AM325" s="15" t="str">
        <f aca="false">IFERROR(VLOOKUP(I325,programa,1,0),"NO")</f>
        <v>NO</v>
      </c>
    </row>
    <row r="326" customFormat="false" ht="27" hidden="false" customHeight="true" outlineLevel="0" collapsed="false">
      <c r="A326" s="57"/>
      <c r="B326" s="56"/>
      <c r="C326" s="57"/>
      <c r="D326" s="58"/>
      <c r="E326" s="57"/>
      <c r="F326" s="58"/>
      <c r="G326" s="57"/>
      <c r="H326" s="59"/>
      <c r="I326" s="60"/>
      <c r="J326" s="61" t="str">
        <f aca="false">IF(ISERROR(VLOOKUP(I326,Eje_Pilar!$C$2:$E$47,2,0))," ",VLOOKUP(I326,Eje_Pilar!$C$2:$E$47,2,0))</f>
        <v> </v>
      </c>
      <c r="K326" s="61" t="str">
        <f aca="false">IF(ISERROR(VLOOKUP(I326,Eje_Pilar!$C$2:$E$47,3,0))," ",VLOOKUP(I326,Eje_Pilar!$C$2:$E$47,3,0))</f>
        <v> </v>
      </c>
      <c r="L326" s="62"/>
      <c r="M326" s="57"/>
      <c r="N326" s="57"/>
      <c r="O326" s="66"/>
      <c r="P326" s="64"/>
      <c r="Q326" s="64"/>
      <c r="R326" s="65"/>
      <c r="S326" s="66"/>
      <c r="T326" s="67" t="n">
        <f aca="false">+O326+Q326+S326</f>
        <v>0</v>
      </c>
      <c r="U326" s="68"/>
      <c r="V326" s="69"/>
      <c r="W326" s="69"/>
      <c r="X326" s="69"/>
      <c r="Y326" s="56"/>
      <c r="Z326" s="56"/>
      <c r="AA326" s="88"/>
      <c r="AB326" s="57"/>
      <c r="AC326" s="57"/>
      <c r="AD326" s="57"/>
      <c r="AE326" s="57"/>
      <c r="AF326" s="71" t="str">
        <f aca="false">IF(ISERROR(U326/T326),"-",(U326/T326))</f>
        <v>-</v>
      </c>
      <c r="AG326" s="75"/>
      <c r="AH326" s="72" t="n">
        <f aca="false">IF(SUMPRODUCT((A$14:A326=A326)*(B$14:B326=B326)*(C$14:C326=C326))&gt;1,0,1)</f>
        <v>0</v>
      </c>
      <c r="AI326" s="15" t="str">
        <f aca="false">IFERROR(VLOOKUP(D326,tipo,1,0),"NO")</f>
        <v>NO</v>
      </c>
      <c r="AJ326" s="15" t="str">
        <f aca="false">IFERROR(VLOOKUP(E326,modal,1,0),"NO")</f>
        <v>NO</v>
      </c>
      <c r="AK326" s="73" t="str">
        <f aca="false">IFERROR(VLOOKUP(F326,Tipo!$C$12:$C$27,1,0),"NO")</f>
        <v>NO</v>
      </c>
      <c r="AL326" s="15" t="str">
        <f aca="false">IFERROR(VLOOKUP(H326,afectacion,1,0),"NO")</f>
        <v>NO</v>
      </c>
      <c r="AM326" s="15" t="str">
        <f aca="false">IFERROR(VLOOKUP(I326,programa,1,0),"NO")</f>
        <v>NO</v>
      </c>
    </row>
    <row r="327" customFormat="false" ht="27" hidden="false" customHeight="true" outlineLevel="0" collapsed="false">
      <c r="A327" s="57"/>
      <c r="B327" s="56"/>
      <c r="C327" s="57"/>
      <c r="D327" s="58"/>
      <c r="E327" s="57"/>
      <c r="F327" s="58"/>
      <c r="G327" s="57"/>
      <c r="H327" s="59"/>
      <c r="I327" s="60"/>
      <c r="J327" s="61" t="str">
        <f aca="false">IF(ISERROR(VLOOKUP(I327,Eje_Pilar!$C$2:$E$47,2,0))," ",VLOOKUP(I327,Eje_Pilar!$C$2:$E$47,2,0))</f>
        <v> </v>
      </c>
      <c r="K327" s="61" t="str">
        <f aca="false">IF(ISERROR(VLOOKUP(I327,Eje_Pilar!$C$2:$E$47,3,0))," ",VLOOKUP(I327,Eje_Pilar!$C$2:$E$47,3,0))</f>
        <v> </v>
      </c>
      <c r="L327" s="62"/>
      <c r="M327" s="57"/>
      <c r="N327" s="57"/>
      <c r="O327" s="66"/>
      <c r="P327" s="64"/>
      <c r="Q327" s="64"/>
      <c r="R327" s="65"/>
      <c r="S327" s="66"/>
      <c r="T327" s="67" t="n">
        <f aca="false">+O327+Q327+S327</f>
        <v>0</v>
      </c>
      <c r="U327" s="68"/>
      <c r="V327" s="69"/>
      <c r="W327" s="69"/>
      <c r="X327" s="69"/>
      <c r="Y327" s="56"/>
      <c r="Z327" s="56"/>
      <c r="AA327" s="88"/>
      <c r="AB327" s="57"/>
      <c r="AC327" s="57"/>
      <c r="AD327" s="57"/>
      <c r="AE327" s="57"/>
      <c r="AF327" s="71" t="str">
        <f aca="false">IF(ISERROR(U327/T327),"-",(U327/T327))</f>
        <v>-</v>
      </c>
      <c r="AG327" s="75"/>
      <c r="AH327" s="72" t="n">
        <f aca="false">IF(SUMPRODUCT((A$14:A327=A327)*(B$14:B327=B327)*(C$14:C327=C327))&gt;1,0,1)</f>
        <v>0</v>
      </c>
      <c r="AI327" s="15" t="str">
        <f aca="false">IFERROR(VLOOKUP(D327,tipo,1,0),"NO")</f>
        <v>NO</v>
      </c>
      <c r="AJ327" s="15" t="str">
        <f aca="false">IFERROR(VLOOKUP(E327,modal,1,0),"NO")</f>
        <v>NO</v>
      </c>
      <c r="AK327" s="73" t="str">
        <f aca="false">IFERROR(VLOOKUP(F327,Tipo!$C$12:$C$27,1,0),"NO")</f>
        <v>NO</v>
      </c>
      <c r="AL327" s="15" t="str">
        <f aca="false">IFERROR(VLOOKUP(H327,afectacion,1,0),"NO")</f>
        <v>NO</v>
      </c>
      <c r="AM327" s="15" t="str">
        <f aca="false">IFERROR(VLOOKUP(I327,programa,1,0),"NO")</f>
        <v>NO</v>
      </c>
    </row>
    <row r="328" customFormat="false" ht="27" hidden="false" customHeight="true" outlineLevel="0" collapsed="false">
      <c r="A328" s="57"/>
      <c r="B328" s="56"/>
      <c r="C328" s="57"/>
      <c r="D328" s="58"/>
      <c r="E328" s="57"/>
      <c r="F328" s="58"/>
      <c r="G328" s="57"/>
      <c r="H328" s="59"/>
      <c r="I328" s="60"/>
      <c r="J328" s="61" t="str">
        <f aca="false">IF(ISERROR(VLOOKUP(I328,Eje_Pilar!$C$2:$E$47,2,0))," ",VLOOKUP(I328,Eje_Pilar!$C$2:$E$47,2,0))</f>
        <v> </v>
      </c>
      <c r="K328" s="61" t="str">
        <f aca="false">IF(ISERROR(VLOOKUP(I328,Eje_Pilar!$C$2:$E$47,3,0))," ",VLOOKUP(I328,Eje_Pilar!$C$2:$E$47,3,0))</f>
        <v> </v>
      </c>
      <c r="L328" s="62"/>
      <c r="M328" s="57"/>
      <c r="N328" s="57"/>
      <c r="O328" s="66"/>
      <c r="P328" s="64"/>
      <c r="Q328" s="64"/>
      <c r="R328" s="65"/>
      <c r="S328" s="66"/>
      <c r="T328" s="67" t="n">
        <f aca="false">+O328+Q328+S328</f>
        <v>0</v>
      </c>
      <c r="U328" s="68"/>
      <c r="V328" s="69"/>
      <c r="W328" s="69"/>
      <c r="X328" s="69"/>
      <c r="Y328" s="56"/>
      <c r="Z328" s="56"/>
      <c r="AA328" s="88"/>
      <c r="AB328" s="57"/>
      <c r="AC328" s="57"/>
      <c r="AD328" s="57"/>
      <c r="AE328" s="57"/>
      <c r="AF328" s="71" t="str">
        <f aca="false">IF(ISERROR(U328/T328),"-",(U328/T328))</f>
        <v>-</v>
      </c>
      <c r="AG328" s="75"/>
      <c r="AH328" s="72" t="n">
        <f aca="false">IF(SUMPRODUCT((A$14:A328=A328)*(B$14:B328=B328)*(C$14:C328=C328))&gt;1,0,1)</f>
        <v>0</v>
      </c>
      <c r="AI328" s="15" t="str">
        <f aca="false">IFERROR(VLOOKUP(D328,tipo,1,0),"NO")</f>
        <v>NO</v>
      </c>
      <c r="AJ328" s="15" t="str">
        <f aca="false">IFERROR(VLOOKUP(E328,modal,1,0),"NO")</f>
        <v>NO</v>
      </c>
      <c r="AK328" s="73" t="str">
        <f aca="false">IFERROR(VLOOKUP(F328,Tipo!$C$12:$C$27,1,0),"NO")</f>
        <v>NO</v>
      </c>
      <c r="AL328" s="15" t="str">
        <f aca="false">IFERROR(VLOOKUP(H328,afectacion,1,0),"NO")</f>
        <v>NO</v>
      </c>
      <c r="AM328" s="15" t="str">
        <f aca="false">IFERROR(VLOOKUP(I328,programa,1,0),"NO")</f>
        <v>NO</v>
      </c>
    </row>
    <row r="329" customFormat="false" ht="27" hidden="false" customHeight="true" outlineLevel="0" collapsed="false">
      <c r="A329" s="57"/>
      <c r="B329" s="56"/>
      <c r="C329" s="57"/>
      <c r="D329" s="58"/>
      <c r="E329" s="57"/>
      <c r="F329" s="58"/>
      <c r="G329" s="57"/>
      <c r="H329" s="59"/>
      <c r="I329" s="60"/>
      <c r="J329" s="61" t="str">
        <f aca="false">IF(ISERROR(VLOOKUP(I329,Eje_Pilar!$C$2:$E$47,2,0))," ",VLOOKUP(I329,Eje_Pilar!$C$2:$E$47,2,0))</f>
        <v> </v>
      </c>
      <c r="K329" s="61" t="str">
        <f aca="false">IF(ISERROR(VLOOKUP(I329,Eje_Pilar!$C$2:$E$47,3,0))," ",VLOOKUP(I329,Eje_Pilar!$C$2:$E$47,3,0))</f>
        <v> </v>
      </c>
      <c r="L329" s="62"/>
      <c r="M329" s="57"/>
      <c r="N329" s="57"/>
      <c r="O329" s="66"/>
      <c r="P329" s="64"/>
      <c r="Q329" s="64"/>
      <c r="R329" s="65"/>
      <c r="S329" s="66"/>
      <c r="T329" s="67" t="n">
        <f aca="false">+O329+Q329+S329</f>
        <v>0</v>
      </c>
      <c r="U329" s="68"/>
      <c r="V329" s="69"/>
      <c r="W329" s="69"/>
      <c r="X329" s="69"/>
      <c r="Y329" s="56"/>
      <c r="Z329" s="56"/>
      <c r="AA329" s="88"/>
      <c r="AB329" s="57"/>
      <c r="AC329" s="57"/>
      <c r="AD329" s="57"/>
      <c r="AE329" s="57"/>
      <c r="AF329" s="71" t="str">
        <f aca="false">IF(ISERROR(U329/T329),"-",(U329/T329))</f>
        <v>-</v>
      </c>
      <c r="AG329" s="75"/>
      <c r="AH329" s="72" t="n">
        <f aca="false">IF(SUMPRODUCT((A$14:A329=A329)*(B$14:B329=B329)*(C$14:C329=C329))&gt;1,0,1)</f>
        <v>0</v>
      </c>
      <c r="AI329" s="15" t="str">
        <f aca="false">IFERROR(VLOOKUP(D329,tipo,1,0),"NO")</f>
        <v>NO</v>
      </c>
      <c r="AJ329" s="15" t="str">
        <f aca="false">IFERROR(VLOOKUP(E329,modal,1,0),"NO")</f>
        <v>NO</v>
      </c>
      <c r="AK329" s="73" t="str">
        <f aca="false">IFERROR(VLOOKUP(F329,Tipo!$C$12:$C$27,1,0),"NO")</f>
        <v>NO</v>
      </c>
      <c r="AL329" s="15" t="str">
        <f aca="false">IFERROR(VLOOKUP(H329,afectacion,1,0),"NO")</f>
        <v>NO</v>
      </c>
      <c r="AM329" s="15" t="str">
        <f aca="false">IFERROR(VLOOKUP(I329,programa,1,0),"NO")</f>
        <v>NO</v>
      </c>
    </row>
    <row r="330" customFormat="false" ht="27" hidden="false" customHeight="true" outlineLevel="0" collapsed="false">
      <c r="A330" s="57"/>
      <c r="B330" s="56"/>
      <c r="C330" s="57"/>
      <c r="D330" s="58"/>
      <c r="E330" s="57"/>
      <c r="F330" s="58"/>
      <c r="G330" s="57"/>
      <c r="H330" s="59"/>
      <c r="I330" s="60"/>
      <c r="J330" s="61" t="str">
        <f aca="false">IF(ISERROR(VLOOKUP(I330,Eje_Pilar!$C$2:$E$47,2,0))," ",VLOOKUP(I330,Eje_Pilar!$C$2:$E$47,2,0))</f>
        <v> </v>
      </c>
      <c r="K330" s="61" t="str">
        <f aca="false">IF(ISERROR(VLOOKUP(I330,Eje_Pilar!$C$2:$E$47,3,0))," ",VLOOKUP(I330,Eje_Pilar!$C$2:$E$47,3,0))</f>
        <v> </v>
      </c>
      <c r="L330" s="62"/>
      <c r="M330" s="57"/>
      <c r="N330" s="57"/>
      <c r="O330" s="66"/>
      <c r="P330" s="64"/>
      <c r="Q330" s="64"/>
      <c r="R330" s="65"/>
      <c r="S330" s="66"/>
      <c r="T330" s="67" t="n">
        <f aca="false">+O330+Q330+S330</f>
        <v>0</v>
      </c>
      <c r="U330" s="68"/>
      <c r="V330" s="69"/>
      <c r="W330" s="69"/>
      <c r="X330" s="69"/>
      <c r="Y330" s="56"/>
      <c r="Z330" s="56"/>
      <c r="AA330" s="88"/>
      <c r="AB330" s="57"/>
      <c r="AC330" s="57"/>
      <c r="AD330" s="57"/>
      <c r="AE330" s="57"/>
      <c r="AF330" s="71" t="str">
        <f aca="false">IF(ISERROR(U330/T330),"-",(U330/T330))</f>
        <v>-</v>
      </c>
      <c r="AG330" s="75"/>
      <c r="AH330" s="72" t="n">
        <f aca="false">IF(SUMPRODUCT((A$14:A330=A330)*(B$14:B330=B330)*(C$14:C330=C330))&gt;1,0,1)</f>
        <v>0</v>
      </c>
      <c r="AI330" s="15" t="str">
        <f aca="false">IFERROR(VLOOKUP(D330,tipo,1,0),"NO")</f>
        <v>NO</v>
      </c>
      <c r="AJ330" s="15" t="str">
        <f aca="false">IFERROR(VLOOKUP(E330,modal,1,0),"NO")</f>
        <v>NO</v>
      </c>
      <c r="AK330" s="73" t="str">
        <f aca="false">IFERROR(VLOOKUP(F330,Tipo!$C$12:$C$27,1,0),"NO")</f>
        <v>NO</v>
      </c>
      <c r="AL330" s="15" t="str">
        <f aca="false">IFERROR(VLOOKUP(H330,afectacion,1,0),"NO")</f>
        <v>NO</v>
      </c>
      <c r="AM330" s="15" t="str">
        <f aca="false">IFERROR(VLOOKUP(I330,programa,1,0),"NO")</f>
        <v>NO</v>
      </c>
    </row>
    <row r="331" customFormat="false" ht="27" hidden="false" customHeight="true" outlineLevel="0" collapsed="false">
      <c r="A331" s="57"/>
      <c r="B331" s="56"/>
      <c r="C331" s="57"/>
      <c r="D331" s="58"/>
      <c r="E331" s="57"/>
      <c r="F331" s="58"/>
      <c r="G331" s="57"/>
      <c r="H331" s="59"/>
      <c r="I331" s="60"/>
      <c r="J331" s="61" t="str">
        <f aca="false">IF(ISERROR(VLOOKUP(I331,Eje_Pilar!$C$2:$E$47,2,0))," ",VLOOKUP(I331,Eje_Pilar!$C$2:$E$47,2,0))</f>
        <v> </v>
      </c>
      <c r="K331" s="61" t="str">
        <f aca="false">IF(ISERROR(VLOOKUP(I331,Eje_Pilar!$C$2:$E$47,3,0))," ",VLOOKUP(I331,Eje_Pilar!$C$2:$E$47,3,0))</f>
        <v> </v>
      </c>
      <c r="L331" s="62"/>
      <c r="M331" s="57"/>
      <c r="N331" s="57"/>
      <c r="O331" s="66"/>
      <c r="P331" s="64"/>
      <c r="Q331" s="64"/>
      <c r="R331" s="65"/>
      <c r="S331" s="66"/>
      <c r="T331" s="67" t="n">
        <f aca="false">+O331+Q331+S331</f>
        <v>0</v>
      </c>
      <c r="U331" s="68"/>
      <c r="V331" s="69"/>
      <c r="W331" s="69"/>
      <c r="X331" s="69"/>
      <c r="Y331" s="56"/>
      <c r="Z331" s="56"/>
      <c r="AA331" s="88"/>
      <c r="AB331" s="57"/>
      <c r="AC331" s="57"/>
      <c r="AD331" s="57"/>
      <c r="AE331" s="57"/>
      <c r="AF331" s="71" t="str">
        <f aca="false">IF(ISERROR(U331/T331),"-",(U331/T331))</f>
        <v>-</v>
      </c>
      <c r="AG331" s="75"/>
      <c r="AH331" s="72" t="n">
        <f aca="false">IF(SUMPRODUCT((A$14:A331=A331)*(B$14:B331=B331)*(C$14:C331=C331))&gt;1,0,1)</f>
        <v>0</v>
      </c>
      <c r="AI331" s="15" t="str">
        <f aca="false">IFERROR(VLOOKUP(D331,tipo,1,0),"NO")</f>
        <v>NO</v>
      </c>
      <c r="AJ331" s="15" t="str">
        <f aca="false">IFERROR(VLOOKUP(E331,modal,1,0),"NO")</f>
        <v>NO</v>
      </c>
      <c r="AK331" s="73" t="str">
        <f aca="false">IFERROR(VLOOKUP(F331,Tipo!$C$12:$C$27,1,0),"NO")</f>
        <v>NO</v>
      </c>
      <c r="AL331" s="15" t="str">
        <f aca="false">IFERROR(VLOOKUP(H331,afectacion,1,0),"NO")</f>
        <v>NO</v>
      </c>
      <c r="AM331" s="15" t="str">
        <f aca="false">IFERROR(VLOOKUP(I331,programa,1,0),"NO")</f>
        <v>NO</v>
      </c>
    </row>
    <row r="332" customFormat="false" ht="27" hidden="false" customHeight="true" outlineLevel="0" collapsed="false">
      <c r="A332" s="57"/>
      <c r="B332" s="56"/>
      <c r="C332" s="57"/>
      <c r="D332" s="58"/>
      <c r="E332" s="57"/>
      <c r="F332" s="58"/>
      <c r="G332" s="57"/>
      <c r="H332" s="59"/>
      <c r="I332" s="60"/>
      <c r="J332" s="61" t="str">
        <f aca="false">IF(ISERROR(VLOOKUP(I332,Eje_Pilar!$C$2:$E$47,2,0))," ",VLOOKUP(I332,Eje_Pilar!$C$2:$E$47,2,0))</f>
        <v> </v>
      </c>
      <c r="K332" s="61" t="str">
        <f aca="false">IF(ISERROR(VLOOKUP(I332,Eje_Pilar!$C$2:$E$47,3,0))," ",VLOOKUP(I332,Eje_Pilar!$C$2:$E$47,3,0))</f>
        <v> </v>
      </c>
      <c r="L332" s="62"/>
      <c r="M332" s="57"/>
      <c r="N332" s="57"/>
      <c r="O332" s="66"/>
      <c r="P332" s="64"/>
      <c r="Q332" s="64"/>
      <c r="R332" s="65"/>
      <c r="S332" s="66"/>
      <c r="T332" s="67" t="n">
        <f aca="false">+O332+Q332+S332</f>
        <v>0</v>
      </c>
      <c r="U332" s="68"/>
      <c r="V332" s="69"/>
      <c r="W332" s="69"/>
      <c r="X332" s="69"/>
      <c r="Y332" s="56"/>
      <c r="Z332" s="56"/>
      <c r="AA332" s="88"/>
      <c r="AB332" s="57"/>
      <c r="AC332" s="57"/>
      <c r="AD332" s="57"/>
      <c r="AE332" s="57"/>
      <c r="AF332" s="71" t="str">
        <f aca="false">IF(ISERROR(U332/T332),"-",(U332/T332))</f>
        <v>-</v>
      </c>
      <c r="AG332" s="75"/>
      <c r="AH332" s="72" t="n">
        <f aca="false">IF(SUMPRODUCT((A$14:A332=A332)*(B$14:B332=B332)*(C$14:C332=C332))&gt;1,0,1)</f>
        <v>0</v>
      </c>
      <c r="AI332" s="15" t="str">
        <f aca="false">IFERROR(VLOOKUP(D332,tipo,1,0),"NO")</f>
        <v>NO</v>
      </c>
      <c r="AJ332" s="15" t="str">
        <f aca="false">IFERROR(VLOOKUP(E332,modal,1,0),"NO")</f>
        <v>NO</v>
      </c>
      <c r="AK332" s="73" t="str">
        <f aca="false">IFERROR(VLOOKUP(F332,Tipo!$C$12:$C$27,1,0),"NO")</f>
        <v>NO</v>
      </c>
      <c r="AL332" s="15" t="str">
        <f aca="false">IFERROR(VLOOKUP(H332,afectacion,1,0),"NO")</f>
        <v>NO</v>
      </c>
      <c r="AM332" s="15" t="str">
        <f aca="false">IFERROR(VLOOKUP(I332,programa,1,0),"NO")</f>
        <v>NO</v>
      </c>
    </row>
    <row r="333" customFormat="false" ht="27" hidden="false" customHeight="true" outlineLevel="0" collapsed="false">
      <c r="A333" s="57"/>
      <c r="B333" s="56"/>
      <c r="C333" s="57"/>
      <c r="D333" s="58"/>
      <c r="E333" s="57"/>
      <c r="F333" s="58"/>
      <c r="G333" s="57"/>
      <c r="H333" s="59"/>
      <c r="I333" s="60"/>
      <c r="J333" s="61" t="str">
        <f aca="false">IF(ISERROR(VLOOKUP(I333,Eje_Pilar!$C$2:$E$47,2,0))," ",VLOOKUP(I333,Eje_Pilar!$C$2:$E$47,2,0))</f>
        <v> </v>
      </c>
      <c r="K333" s="61" t="str">
        <f aca="false">IF(ISERROR(VLOOKUP(I333,Eje_Pilar!$C$2:$E$47,3,0))," ",VLOOKUP(I333,Eje_Pilar!$C$2:$E$47,3,0))</f>
        <v> </v>
      </c>
      <c r="L333" s="62"/>
      <c r="M333" s="57"/>
      <c r="N333" s="57"/>
      <c r="O333" s="66"/>
      <c r="P333" s="64"/>
      <c r="Q333" s="64"/>
      <c r="R333" s="65"/>
      <c r="S333" s="66"/>
      <c r="T333" s="67" t="n">
        <f aca="false">+O333+Q333+S333</f>
        <v>0</v>
      </c>
      <c r="U333" s="68"/>
      <c r="V333" s="69"/>
      <c r="W333" s="69"/>
      <c r="X333" s="69"/>
      <c r="Y333" s="56"/>
      <c r="Z333" s="56"/>
      <c r="AA333" s="88"/>
      <c r="AB333" s="57"/>
      <c r="AC333" s="57"/>
      <c r="AD333" s="57"/>
      <c r="AE333" s="57"/>
      <c r="AF333" s="71" t="str">
        <f aca="false">IF(ISERROR(U333/T333),"-",(U333/T333))</f>
        <v>-</v>
      </c>
      <c r="AG333" s="75"/>
      <c r="AH333" s="72" t="n">
        <f aca="false">IF(SUMPRODUCT((A$14:A333=A333)*(B$14:B333=B333)*(C$14:C333=C333))&gt;1,0,1)</f>
        <v>0</v>
      </c>
      <c r="AI333" s="15" t="str">
        <f aca="false">IFERROR(VLOOKUP(D333,tipo,1,0),"NO")</f>
        <v>NO</v>
      </c>
      <c r="AJ333" s="15" t="str">
        <f aca="false">IFERROR(VLOOKUP(E333,modal,1,0),"NO")</f>
        <v>NO</v>
      </c>
      <c r="AK333" s="73" t="str">
        <f aca="false">IFERROR(VLOOKUP(F333,Tipo!$C$12:$C$27,1,0),"NO")</f>
        <v>NO</v>
      </c>
      <c r="AL333" s="15" t="str">
        <f aca="false">IFERROR(VLOOKUP(H333,afectacion,1,0),"NO")</f>
        <v>NO</v>
      </c>
      <c r="AM333" s="15" t="str">
        <f aca="false">IFERROR(VLOOKUP(I333,programa,1,0),"NO")</f>
        <v>NO</v>
      </c>
    </row>
    <row r="334" customFormat="false" ht="27" hidden="false" customHeight="true" outlineLevel="0" collapsed="false">
      <c r="A334" s="57"/>
      <c r="B334" s="56"/>
      <c r="C334" s="57"/>
      <c r="D334" s="58"/>
      <c r="E334" s="57"/>
      <c r="F334" s="58"/>
      <c r="G334" s="57"/>
      <c r="H334" s="59"/>
      <c r="I334" s="60"/>
      <c r="J334" s="61" t="str">
        <f aca="false">IF(ISERROR(VLOOKUP(I334,Eje_Pilar!$C$2:$E$47,2,0))," ",VLOOKUP(I334,Eje_Pilar!$C$2:$E$47,2,0))</f>
        <v> </v>
      </c>
      <c r="K334" s="61" t="str">
        <f aca="false">IF(ISERROR(VLOOKUP(I334,Eje_Pilar!$C$2:$E$47,3,0))," ",VLOOKUP(I334,Eje_Pilar!$C$2:$E$47,3,0))</f>
        <v> </v>
      </c>
      <c r="L334" s="62"/>
      <c r="M334" s="57"/>
      <c r="N334" s="57"/>
      <c r="O334" s="66"/>
      <c r="P334" s="64"/>
      <c r="Q334" s="64"/>
      <c r="R334" s="65"/>
      <c r="S334" s="66"/>
      <c r="T334" s="67" t="n">
        <f aca="false">+O334+Q334+S334</f>
        <v>0</v>
      </c>
      <c r="U334" s="68"/>
      <c r="V334" s="69"/>
      <c r="W334" s="69"/>
      <c r="X334" s="69"/>
      <c r="Y334" s="56"/>
      <c r="Z334" s="56"/>
      <c r="AA334" s="88"/>
      <c r="AB334" s="57"/>
      <c r="AC334" s="57"/>
      <c r="AD334" s="57"/>
      <c r="AE334" s="57"/>
      <c r="AF334" s="71" t="str">
        <f aca="false">IF(ISERROR(U334/T334),"-",(U334/T334))</f>
        <v>-</v>
      </c>
      <c r="AG334" s="75"/>
      <c r="AH334" s="72" t="n">
        <f aca="false">IF(SUMPRODUCT((A$14:A334=A334)*(B$14:B334=B334)*(C$14:C334=C334))&gt;1,0,1)</f>
        <v>0</v>
      </c>
      <c r="AI334" s="15" t="str">
        <f aca="false">IFERROR(VLOOKUP(D334,tipo,1,0),"NO")</f>
        <v>NO</v>
      </c>
      <c r="AJ334" s="15" t="str">
        <f aca="false">IFERROR(VLOOKUP(E334,modal,1,0),"NO")</f>
        <v>NO</v>
      </c>
      <c r="AK334" s="73" t="str">
        <f aca="false">IFERROR(VLOOKUP(F334,Tipo!$C$12:$C$27,1,0),"NO")</f>
        <v>NO</v>
      </c>
      <c r="AL334" s="15" t="str">
        <f aca="false">IFERROR(VLOOKUP(H334,afectacion,1,0),"NO")</f>
        <v>NO</v>
      </c>
      <c r="AM334" s="15" t="str">
        <f aca="false">IFERROR(VLOOKUP(I334,programa,1,0),"NO")</f>
        <v>NO</v>
      </c>
    </row>
    <row r="335" customFormat="false" ht="27" hidden="false" customHeight="true" outlineLevel="0" collapsed="false">
      <c r="A335" s="57"/>
      <c r="B335" s="56"/>
      <c r="C335" s="57"/>
      <c r="D335" s="58"/>
      <c r="E335" s="57"/>
      <c r="F335" s="58"/>
      <c r="G335" s="57"/>
      <c r="H335" s="59"/>
      <c r="I335" s="60"/>
      <c r="J335" s="61" t="str">
        <f aca="false">IF(ISERROR(VLOOKUP(I335,Eje_Pilar!$C$2:$E$47,2,0))," ",VLOOKUP(I335,Eje_Pilar!$C$2:$E$47,2,0))</f>
        <v> </v>
      </c>
      <c r="K335" s="61" t="str">
        <f aca="false">IF(ISERROR(VLOOKUP(I335,Eje_Pilar!$C$2:$E$47,3,0))," ",VLOOKUP(I335,Eje_Pilar!$C$2:$E$47,3,0))</f>
        <v> </v>
      </c>
      <c r="L335" s="62"/>
      <c r="M335" s="57"/>
      <c r="N335" s="57"/>
      <c r="O335" s="66"/>
      <c r="P335" s="64"/>
      <c r="Q335" s="64"/>
      <c r="R335" s="65"/>
      <c r="S335" s="66"/>
      <c r="T335" s="67" t="n">
        <f aca="false">+O335+Q335+S335</f>
        <v>0</v>
      </c>
      <c r="U335" s="68"/>
      <c r="V335" s="69"/>
      <c r="W335" s="69"/>
      <c r="X335" s="69"/>
      <c r="Y335" s="56"/>
      <c r="Z335" s="56"/>
      <c r="AA335" s="88"/>
      <c r="AB335" s="57"/>
      <c r="AC335" s="57"/>
      <c r="AD335" s="57"/>
      <c r="AE335" s="57"/>
      <c r="AF335" s="71" t="str">
        <f aca="false">IF(ISERROR(U335/T335),"-",(U335/T335))</f>
        <v>-</v>
      </c>
      <c r="AG335" s="75"/>
      <c r="AH335" s="72" t="n">
        <f aca="false">IF(SUMPRODUCT((A$14:A335=A335)*(B$14:B335=B335)*(C$14:C335=C335))&gt;1,0,1)</f>
        <v>0</v>
      </c>
      <c r="AI335" s="15" t="str">
        <f aca="false">IFERROR(VLOOKUP(D335,tipo,1,0),"NO")</f>
        <v>NO</v>
      </c>
      <c r="AJ335" s="15" t="str">
        <f aca="false">IFERROR(VLOOKUP(E335,modal,1,0),"NO")</f>
        <v>NO</v>
      </c>
      <c r="AK335" s="73" t="str">
        <f aca="false">IFERROR(VLOOKUP(F335,Tipo!$C$12:$C$27,1,0),"NO")</f>
        <v>NO</v>
      </c>
      <c r="AL335" s="15" t="str">
        <f aca="false">IFERROR(VLOOKUP(H335,afectacion,1,0),"NO")</f>
        <v>NO</v>
      </c>
      <c r="AM335" s="15" t="str">
        <f aca="false">IFERROR(VLOOKUP(I335,programa,1,0),"NO")</f>
        <v>NO</v>
      </c>
    </row>
    <row r="336" customFormat="false" ht="27" hidden="false" customHeight="true" outlineLevel="0" collapsed="false">
      <c r="A336" s="57"/>
      <c r="B336" s="56"/>
      <c r="C336" s="57"/>
      <c r="D336" s="58"/>
      <c r="E336" s="57"/>
      <c r="F336" s="58"/>
      <c r="G336" s="57"/>
      <c r="H336" s="59"/>
      <c r="I336" s="60"/>
      <c r="J336" s="61" t="str">
        <f aca="false">IF(ISERROR(VLOOKUP(I336,Eje_Pilar!$C$2:$E$47,2,0))," ",VLOOKUP(I336,Eje_Pilar!$C$2:$E$47,2,0))</f>
        <v> </v>
      </c>
      <c r="K336" s="61" t="str">
        <f aca="false">IF(ISERROR(VLOOKUP(I336,Eje_Pilar!$C$2:$E$47,3,0))," ",VLOOKUP(I336,Eje_Pilar!$C$2:$E$47,3,0))</f>
        <v> </v>
      </c>
      <c r="L336" s="62"/>
      <c r="M336" s="57"/>
      <c r="N336" s="57"/>
      <c r="O336" s="66"/>
      <c r="P336" s="64"/>
      <c r="Q336" s="64"/>
      <c r="R336" s="65"/>
      <c r="S336" s="66"/>
      <c r="T336" s="67" t="n">
        <f aca="false">+O336+Q336+S336</f>
        <v>0</v>
      </c>
      <c r="U336" s="68"/>
      <c r="V336" s="69"/>
      <c r="W336" s="69"/>
      <c r="X336" s="69"/>
      <c r="Y336" s="56"/>
      <c r="Z336" s="56"/>
      <c r="AA336" s="88"/>
      <c r="AB336" s="57"/>
      <c r="AC336" s="57"/>
      <c r="AD336" s="57"/>
      <c r="AE336" s="57"/>
      <c r="AF336" s="71" t="str">
        <f aca="false">IF(ISERROR(U336/T336),"-",(U336/T336))</f>
        <v>-</v>
      </c>
      <c r="AG336" s="75"/>
      <c r="AH336" s="72" t="n">
        <f aca="false">IF(SUMPRODUCT((A$14:A336=A336)*(B$14:B336=B336)*(C$14:C336=C336))&gt;1,0,1)</f>
        <v>0</v>
      </c>
      <c r="AI336" s="15" t="str">
        <f aca="false">IFERROR(VLOOKUP(D336,tipo,1,0),"NO")</f>
        <v>NO</v>
      </c>
      <c r="AJ336" s="15" t="str">
        <f aca="false">IFERROR(VLOOKUP(E336,modal,1,0),"NO")</f>
        <v>NO</v>
      </c>
      <c r="AK336" s="73" t="str">
        <f aca="false">IFERROR(VLOOKUP(F336,Tipo!$C$12:$C$27,1,0),"NO")</f>
        <v>NO</v>
      </c>
      <c r="AL336" s="15" t="str">
        <f aca="false">IFERROR(VLOOKUP(H336,afectacion,1,0),"NO")</f>
        <v>NO</v>
      </c>
      <c r="AM336" s="15" t="str">
        <f aca="false">IFERROR(VLOOKUP(I336,programa,1,0),"NO")</f>
        <v>NO</v>
      </c>
    </row>
    <row r="337" customFormat="false" ht="27" hidden="false" customHeight="true" outlineLevel="0" collapsed="false">
      <c r="A337" s="57"/>
      <c r="B337" s="56"/>
      <c r="C337" s="57"/>
      <c r="D337" s="58"/>
      <c r="E337" s="57"/>
      <c r="F337" s="58"/>
      <c r="G337" s="57"/>
      <c r="H337" s="59"/>
      <c r="I337" s="60"/>
      <c r="J337" s="61" t="str">
        <f aca="false">IF(ISERROR(VLOOKUP(I337,Eje_Pilar!$C$2:$E$47,2,0))," ",VLOOKUP(I337,Eje_Pilar!$C$2:$E$47,2,0))</f>
        <v> </v>
      </c>
      <c r="K337" s="61" t="str">
        <f aca="false">IF(ISERROR(VLOOKUP(I337,Eje_Pilar!$C$2:$E$47,3,0))," ",VLOOKUP(I337,Eje_Pilar!$C$2:$E$47,3,0))</f>
        <v> </v>
      </c>
      <c r="L337" s="62"/>
      <c r="M337" s="57"/>
      <c r="N337" s="57"/>
      <c r="O337" s="66"/>
      <c r="P337" s="64"/>
      <c r="Q337" s="64"/>
      <c r="R337" s="65"/>
      <c r="S337" s="66"/>
      <c r="T337" s="67" t="n">
        <f aca="false">+O337+Q337+S337</f>
        <v>0</v>
      </c>
      <c r="U337" s="68"/>
      <c r="V337" s="69"/>
      <c r="W337" s="69"/>
      <c r="X337" s="69"/>
      <c r="Y337" s="56"/>
      <c r="Z337" s="56"/>
      <c r="AA337" s="88"/>
      <c r="AB337" s="57"/>
      <c r="AC337" s="57"/>
      <c r="AD337" s="57"/>
      <c r="AE337" s="57"/>
      <c r="AF337" s="71" t="str">
        <f aca="false">IF(ISERROR(U337/T337),"-",(U337/T337))</f>
        <v>-</v>
      </c>
      <c r="AG337" s="75"/>
      <c r="AH337" s="72" t="n">
        <f aca="false">IF(SUMPRODUCT((A$14:A337=A337)*(B$14:B337=B337)*(C$14:C337=C337))&gt;1,0,1)</f>
        <v>0</v>
      </c>
      <c r="AI337" s="15" t="str">
        <f aca="false">IFERROR(VLOOKUP(D337,tipo,1,0),"NO")</f>
        <v>NO</v>
      </c>
      <c r="AJ337" s="15" t="str">
        <f aca="false">IFERROR(VLOOKUP(E337,modal,1,0),"NO")</f>
        <v>NO</v>
      </c>
      <c r="AK337" s="73" t="str">
        <f aca="false">IFERROR(VLOOKUP(F337,Tipo!$C$12:$C$27,1,0),"NO")</f>
        <v>NO</v>
      </c>
      <c r="AL337" s="15" t="str">
        <f aca="false">IFERROR(VLOOKUP(H337,afectacion,1,0),"NO")</f>
        <v>NO</v>
      </c>
      <c r="AM337" s="15" t="str">
        <f aca="false">IFERROR(VLOOKUP(I337,programa,1,0),"NO")</f>
        <v>NO</v>
      </c>
    </row>
    <row r="338" customFormat="false" ht="27" hidden="false" customHeight="true" outlineLevel="0" collapsed="false">
      <c r="A338" s="57"/>
      <c r="B338" s="56"/>
      <c r="C338" s="57"/>
      <c r="D338" s="58"/>
      <c r="E338" s="57"/>
      <c r="F338" s="58"/>
      <c r="G338" s="57"/>
      <c r="H338" s="59"/>
      <c r="I338" s="60"/>
      <c r="J338" s="61" t="str">
        <f aca="false">IF(ISERROR(VLOOKUP(I338,Eje_Pilar!$C$2:$E$47,2,0))," ",VLOOKUP(I338,Eje_Pilar!$C$2:$E$47,2,0))</f>
        <v> </v>
      </c>
      <c r="K338" s="61" t="str">
        <f aca="false">IF(ISERROR(VLOOKUP(I338,Eje_Pilar!$C$2:$E$47,3,0))," ",VLOOKUP(I338,Eje_Pilar!$C$2:$E$47,3,0))</f>
        <v> </v>
      </c>
      <c r="L338" s="62"/>
      <c r="M338" s="57"/>
      <c r="N338" s="57"/>
      <c r="O338" s="66"/>
      <c r="P338" s="64"/>
      <c r="Q338" s="64"/>
      <c r="R338" s="65"/>
      <c r="S338" s="66"/>
      <c r="T338" s="67" t="n">
        <f aca="false">+O338+Q338+S338</f>
        <v>0</v>
      </c>
      <c r="U338" s="68"/>
      <c r="V338" s="69"/>
      <c r="W338" s="69"/>
      <c r="X338" s="69"/>
      <c r="Y338" s="56"/>
      <c r="Z338" s="56"/>
      <c r="AA338" s="88"/>
      <c r="AB338" s="57"/>
      <c r="AC338" s="57"/>
      <c r="AD338" s="57"/>
      <c r="AE338" s="57"/>
      <c r="AF338" s="71" t="str">
        <f aca="false">IF(ISERROR(U338/T338),"-",(U338/T338))</f>
        <v>-</v>
      </c>
      <c r="AG338" s="75"/>
      <c r="AH338" s="72" t="n">
        <f aca="false">IF(SUMPRODUCT((A$14:A338=A338)*(B$14:B338=B338)*(C$14:C338=C338))&gt;1,0,1)</f>
        <v>0</v>
      </c>
      <c r="AI338" s="15" t="str">
        <f aca="false">IFERROR(VLOOKUP(D338,tipo,1,0),"NO")</f>
        <v>NO</v>
      </c>
      <c r="AJ338" s="15" t="str">
        <f aca="false">IFERROR(VLOOKUP(E338,modal,1,0),"NO")</f>
        <v>NO</v>
      </c>
      <c r="AK338" s="73" t="str">
        <f aca="false">IFERROR(VLOOKUP(F338,Tipo!$C$12:$C$27,1,0),"NO")</f>
        <v>NO</v>
      </c>
      <c r="AL338" s="15" t="str">
        <f aca="false">IFERROR(VLOOKUP(H338,afectacion,1,0),"NO")</f>
        <v>NO</v>
      </c>
      <c r="AM338" s="15" t="str">
        <f aca="false">IFERROR(VLOOKUP(I338,programa,1,0),"NO")</f>
        <v>NO</v>
      </c>
    </row>
    <row r="339" customFormat="false" ht="27" hidden="false" customHeight="true" outlineLevel="0" collapsed="false">
      <c r="A339" s="57"/>
      <c r="B339" s="56"/>
      <c r="C339" s="57"/>
      <c r="D339" s="58"/>
      <c r="E339" s="57"/>
      <c r="F339" s="58"/>
      <c r="G339" s="57"/>
      <c r="H339" s="59"/>
      <c r="I339" s="60"/>
      <c r="J339" s="61" t="str">
        <f aca="false">IF(ISERROR(VLOOKUP(I339,Eje_Pilar!$C$2:$E$47,2,0))," ",VLOOKUP(I339,Eje_Pilar!$C$2:$E$47,2,0))</f>
        <v> </v>
      </c>
      <c r="K339" s="61" t="str">
        <f aca="false">IF(ISERROR(VLOOKUP(I339,Eje_Pilar!$C$2:$E$47,3,0))," ",VLOOKUP(I339,Eje_Pilar!$C$2:$E$47,3,0))</f>
        <v> </v>
      </c>
      <c r="L339" s="62"/>
      <c r="M339" s="57"/>
      <c r="N339" s="57"/>
      <c r="O339" s="66"/>
      <c r="P339" s="64"/>
      <c r="Q339" s="64"/>
      <c r="R339" s="65"/>
      <c r="S339" s="66"/>
      <c r="T339" s="67" t="n">
        <f aca="false">+O339+Q339+S339</f>
        <v>0</v>
      </c>
      <c r="U339" s="68"/>
      <c r="V339" s="69"/>
      <c r="W339" s="69"/>
      <c r="X339" s="69"/>
      <c r="Y339" s="56"/>
      <c r="Z339" s="56"/>
      <c r="AA339" s="88"/>
      <c r="AB339" s="57"/>
      <c r="AC339" s="57"/>
      <c r="AD339" s="57"/>
      <c r="AE339" s="57"/>
      <c r="AF339" s="71" t="str">
        <f aca="false">IF(ISERROR(U339/T339),"-",(U339/T339))</f>
        <v>-</v>
      </c>
      <c r="AG339" s="75"/>
      <c r="AH339" s="72" t="n">
        <f aca="false">IF(SUMPRODUCT((A$14:A339=A339)*(B$14:B339=B339)*(C$14:C339=C339))&gt;1,0,1)</f>
        <v>0</v>
      </c>
      <c r="AI339" s="15" t="str">
        <f aca="false">IFERROR(VLOOKUP(D339,tipo,1,0),"NO")</f>
        <v>NO</v>
      </c>
      <c r="AJ339" s="15" t="str">
        <f aca="false">IFERROR(VLOOKUP(E339,modal,1,0),"NO")</f>
        <v>NO</v>
      </c>
      <c r="AK339" s="73" t="str">
        <f aca="false">IFERROR(VLOOKUP(F339,Tipo!$C$12:$C$27,1,0),"NO")</f>
        <v>NO</v>
      </c>
      <c r="AL339" s="15" t="str">
        <f aca="false">IFERROR(VLOOKUP(H339,afectacion,1,0),"NO")</f>
        <v>NO</v>
      </c>
      <c r="AM339" s="15" t="str">
        <f aca="false">IFERROR(VLOOKUP(I339,programa,1,0),"NO")</f>
        <v>NO</v>
      </c>
    </row>
    <row r="340" customFormat="false" ht="27" hidden="false" customHeight="true" outlineLevel="0" collapsed="false">
      <c r="A340" s="57"/>
      <c r="B340" s="56"/>
      <c r="C340" s="57"/>
      <c r="D340" s="58"/>
      <c r="E340" s="57"/>
      <c r="F340" s="58"/>
      <c r="G340" s="57"/>
      <c r="H340" s="59"/>
      <c r="I340" s="60"/>
      <c r="J340" s="61" t="str">
        <f aca="false">IF(ISERROR(VLOOKUP(I340,Eje_Pilar!$C$2:$E$47,2,0))," ",VLOOKUP(I340,Eje_Pilar!$C$2:$E$47,2,0))</f>
        <v> </v>
      </c>
      <c r="K340" s="61" t="str">
        <f aca="false">IF(ISERROR(VLOOKUP(I340,Eje_Pilar!$C$2:$E$47,3,0))," ",VLOOKUP(I340,Eje_Pilar!$C$2:$E$47,3,0))</f>
        <v> </v>
      </c>
      <c r="L340" s="62"/>
      <c r="M340" s="57"/>
      <c r="N340" s="57"/>
      <c r="O340" s="66"/>
      <c r="P340" s="64"/>
      <c r="Q340" s="64"/>
      <c r="R340" s="65"/>
      <c r="S340" s="66"/>
      <c r="T340" s="67" t="n">
        <f aca="false">+O340+Q340+S340</f>
        <v>0</v>
      </c>
      <c r="U340" s="68"/>
      <c r="V340" s="69"/>
      <c r="W340" s="69"/>
      <c r="X340" s="69"/>
      <c r="Y340" s="56"/>
      <c r="Z340" s="56"/>
      <c r="AA340" s="88"/>
      <c r="AB340" s="57"/>
      <c r="AC340" s="57"/>
      <c r="AD340" s="57"/>
      <c r="AE340" s="57"/>
      <c r="AF340" s="71" t="str">
        <f aca="false">IF(ISERROR(U340/T340),"-",(U340/T340))</f>
        <v>-</v>
      </c>
      <c r="AG340" s="75"/>
      <c r="AH340" s="72" t="n">
        <f aca="false">IF(SUMPRODUCT((A$14:A340=A340)*(B$14:B340=B340)*(C$14:C340=C340))&gt;1,0,1)</f>
        <v>0</v>
      </c>
      <c r="AI340" s="15" t="str">
        <f aca="false">IFERROR(VLOOKUP(D340,tipo,1,0),"NO")</f>
        <v>NO</v>
      </c>
      <c r="AJ340" s="15" t="str">
        <f aca="false">IFERROR(VLOOKUP(E340,modal,1,0),"NO")</f>
        <v>NO</v>
      </c>
      <c r="AK340" s="73" t="str">
        <f aca="false">IFERROR(VLOOKUP(F340,Tipo!$C$12:$C$27,1,0),"NO")</f>
        <v>NO</v>
      </c>
      <c r="AL340" s="15" t="str">
        <f aca="false">IFERROR(VLOOKUP(H340,afectacion,1,0),"NO")</f>
        <v>NO</v>
      </c>
      <c r="AM340" s="15" t="str">
        <f aca="false">IFERROR(VLOOKUP(I340,programa,1,0),"NO")</f>
        <v>NO</v>
      </c>
    </row>
    <row r="341" customFormat="false" ht="27" hidden="false" customHeight="true" outlineLevel="0" collapsed="false">
      <c r="A341" s="57"/>
      <c r="B341" s="56"/>
      <c r="C341" s="57"/>
      <c r="D341" s="58"/>
      <c r="E341" s="57"/>
      <c r="F341" s="58"/>
      <c r="G341" s="57"/>
      <c r="H341" s="59"/>
      <c r="I341" s="60"/>
      <c r="J341" s="61" t="str">
        <f aca="false">IF(ISERROR(VLOOKUP(I341,Eje_Pilar!$C$2:$E$47,2,0))," ",VLOOKUP(I341,Eje_Pilar!$C$2:$E$47,2,0))</f>
        <v> </v>
      </c>
      <c r="K341" s="61" t="str">
        <f aca="false">IF(ISERROR(VLOOKUP(I341,Eje_Pilar!$C$2:$E$47,3,0))," ",VLOOKUP(I341,Eje_Pilar!$C$2:$E$47,3,0))</f>
        <v> </v>
      </c>
      <c r="L341" s="62"/>
      <c r="M341" s="57"/>
      <c r="N341" s="57"/>
      <c r="O341" s="66"/>
      <c r="P341" s="64"/>
      <c r="Q341" s="64"/>
      <c r="R341" s="65"/>
      <c r="S341" s="66"/>
      <c r="T341" s="67" t="n">
        <f aca="false">+O341+Q341+S341</f>
        <v>0</v>
      </c>
      <c r="U341" s="68"/>
      <c r="V341" s="69"/>
      <c r="W341" s="69"/>
      <c r="X341" s="69"/>
      <c r="Y341" s="56"/>
      <c r="Z341" s="56"/>
      <c r="AA341" s="88"/>
      <c r="AB341" s="57"/>
      <c r="AC341" s="57"/>
      <c r="AD341" s="57"/>
      <c r="AE341" s="57"/>
      <c r="AF341" s="71" t="str">
        <f aca="false">IF(ISERROR(U341/T341),"-",(U341/T341))</f>
        <v>-</v>
      </c>
      <c r="AG341" s="75"/>
      <c r="AH341" s="72" t="n">
        <f aca="false">IF(SUMPRODUCT((A$14:A341=A341)*(B$14:B341=B341)*(C$14:C341=C341))&gt;1,0,1)</f>
        <v>0</v>
      </c>
      <c r="AI341" s="15" t="str">
        <f aca="false">IFERROR(VLOOKUP(D341,tipo,1,0),"NO")</f>
        <v>NO</v>
      </c>
      <c r="AJ341" s="15" t="str">
        <f aca="false">IFERROR(VLOOKUP(E341,modal,1,0),"NO")</f>
        <v>NO</v>
      </c>
      <c r="AK341" s="73" t="str">
        <f aca="false">IFERROR(VLOOKUP(F341,Tipo!$C$12:$C$27,1,0),"NO")</f>
        <v>NO</v>
      </c>
      <c r="AL341" s="15" t="str">
        <f aca="false">IFERROR(VLOOKUP(H341,afectacion,1,0),"NO")</f>
        <v>NO</v>
      </c>
      <c r="AM341" s="15" t="str">
        <f aca="false">IFERROR(VLOOKUP(I341,programa,1,0),"NO")</f>
        <v>NO</v>
      </c>
    </row>
    <row r="342" customFormat="false" ht="27" hidden="false" customHeight="true" outlineLevel="0" collapsed="false">
      <c r="A342" s="57"/>
      <c r="B342" s="56"/>
      <c r="C342" s="57"/>
      <c r="D342" s="58"/>
      <c r="E342" s="57"/>
      <c r="F342" s="58"/>
      <c r="G342" s="57"/>
      <c r="H342" s="59"/>
      <c r="I342" s="60"/>
      <c r="J342" s="61" t="str">
        <f aca="false">IF(ISERROR(VLOOKUP(I342,Eje_Pilar!$C$2:$E$47,2,0))," ",VLOOKUP(I342,Eje_Pilar!$C$2:$E$47,2,0))</f>
        <v> </v>
      </c>
      <c r="K342" s="61" t="str">
        <f aca="false">IF(ISERROR(VLOOKUP(I342,Eje_Pilar!$C$2:$E$47,3,0))," ",VLOOKUP(I342,Eje_Pilar!$C$2:$E$47,3,0))</f>
        <v> </v>
      </c>
      <c r="L342" s="62"/>
      <c r="M342" s="57"/>
      <c r="N342" s="57"/>
      <c r="O342" s="66"/>
      <c r="P342" s="64"/>
      <c r="Q342" s="64"/>
      <c r="R342" s="65"/>
      <c r="S342" s="66"/>
      <c r="T342" s="67" t="n">
        <f aca="false">+O342+Q342+S342</f>
        <v>0</v>
      </c>
      <c r="U342" s="68"/>
      <c r="V342" s="69"/>
      <c r="W342" s="69"/>
      <c r="X342" s="69"/>
      <c r="Y342" s="56"/>
      <c r="Z342" s="56"/>
      <c r="AA342" s="88"/>
      <c r="AB342" s="57"/>
      <c r="AC342" s="57"/>
      <c r="AD342" s="57"/>
      <c r="AE342" s="57"/>
      <c r="AF342" s="71" t="str">
        <f aca="false">IF(ISERROR(U342/T342),"-",(U342/T342))</f>
        <v>-</v>
      </c>
      <c r="AG342" s="75"/>
      <c r="AH342" s="72" t="n">
        <f aca="false">IF(SUMPRODUCT((A$14:A342=A342)*(B$14:B342=B342)*(C$14:C342=C342))&gt;1,0,1)</f>
        <v>0</v>
      </c>
      <c r="AI342" s="15" t="str">
        <f aca="false">IFERROR(VLOOKUP(D342,tipo,1,0),"NO")</f>
        <v>NO</v>
      </c>
      <c r="AJ342" s="15" t="str">
        <f aca="false">IFERROR(VLOOKUP(E342,modal,1,0),"NO")</f>
        <v>NO</v>
      </c>
      <c r="AK342" s="73" t="str">
        <f aca="false">IFERROR(VLOOKUP(F342,Tipo!$C$12:$C$27,1,0),"NO")</f>
        <v>NO</v>
      </c>
      <c r="AL342" s="15" t="str">
        <f aca="false">IFERROR(VLOOKUP(H342,afectacion,1,0),"NO")</f>
        <v>NO</v>
      </c>
      <c r="AM342" s="15" t="str">
        <f aca="false">IFERROR(VLOOKUP(I342,programa,1,0),"NO")</f>
        <v>NO</v>
      </c>
    </row>
    <row r="343" customFormat="false" ht="27" hidden="false" customHeight="true" outlineLevel="0" collapsed="false">
      <c r="A343" s="57"/>
      <c r="B343" s="56"/>
      <c r="C343" s="57"/>
      <c r="D343" s="58"/>
      <c r="E343" s="57"/>
      <c r="F343" s="58"/>
      <c r="G343" s="57"/>
      <c r="H343" s="59"/>
      <c r="I343" s="60"/>
      <c r="J343" s="61" t="str">
        <f aca="false">IF(ISERROR(VLOOKUP(I343,Eje_Pilar!$C$2:$E$47,2,0))," ",VLOOKUP(I343,Eje_Pilar!$C$2:$E$47,2,0))</f>
        <v> </v>
      </c>
      <c r="K343" s="61" t="str">
        <f aca="false">IF(ISERROR(VLOOKUP(I343,Eje_Pilar!$C$2:$E$47,3,0))," ",VLOOKUP(I343,Eje_Pilar!$C$2:$E$47,3,0))</f>
        <v> </v>
      </c>
      <c r="L343" s="62"/>
      <c r="M343" s="57"/>
      <c r="N343" s="57"/>
      <c r="O343" s="66"/>
      <c r="P343" s="64"/>
      <c r="Q343" s="64"/>
      <c r="R343" s="65"/>
      <c r="S343" s="66"/>
      <c r="T343" s="67" t="n">
        <f aca="false">+O343+Q343+S343</f>
        <v>0</v>
      </c>
      <c r="U343" s="68"/>
      <c r="V343" s="69"/>
      <c r="W343" s="69"/>
      <c r="X343" s="69"/>
      <c r="Y343" s="56"/>
      <c r="Z343" s="56"/>
      <c r="AA343" s="88"/>
      <c r="AB343" s="57"/>
      <c r="AC343" s="57"/>
      <c r="AD343" s="57"/>
      <c r="AE343" s="57"/>
      <c r="AF343" s="71" t="str">
        <f aca="false">IF(ISERROR(U343/T343),"-",(U343/T343))</f>
        <v>-</v>
      </c>
      <c r="AG343" s="75"/>
      <c r="AH343" s="72" t="n">
        <f aca="false">IF(SUMPRODUCT((A$14:A343=A343)*(B$14:B343=B343)*(C$14:C343=C343))&gt;1,0,1)</f>
        <v>0</v>
      </c>
      <c r="AI343" s="15" t="str">
        <f aca="false">IFERROR(VLOOKUP(D343,tipo,1,0),"NO")</f>
        <v>NO</v>
      </c>
      <c r="AJ343" s="15" t="str">
        <f aca="false">IFERROR(VLOOKUP(E343,modal,1,0),"NO")</f>
        <v>NO</v>
      </c>
      <c r="AK343" s="73" t="str">
        <f aca="false">IFERROR(VLOOKUP(F343,Tipo!$C$12:$C$27,1,0),"NO")</f>
        <v>NO</v>
      </c>
      <c r="AL343" s="15" t="str">
        <f aca="false">IFERROR(VLOOKUP(H343,afectacion,1,0),"NO")</f>
        <v>NO</v>
      </c>
      <c r="AM343" s="15" t="str">
        <f aca="false">IFERROR(VLOOKUP(I343,programa,1,0),"NO")</f>
        <v>NO</v>
      </c>
    </row>
    <row r="344" customFormat="false" ht="27" hidden="false" customHeight="true" outlineLevel="0" collapsed="false">
      <c r="A344" s="57"/>
      <c r="B344" s="56"/>
      <c r="C344" s="57"/>
      <c r="D344" s="58"/>
      <c r="E344" s="57"/>
      <c r="F344" s="58"/>
      <c r="G344" s="57"/>
      <c r="H344" s="59"/>
      <c r="I344" s="60"/>
      <c r="J344" s="61" t="str">
        <f aca="false">IF(ISERROR(VLOOKUP(I344,Eje_Pilar!$C$2:$E$47,2,0))," ",VLOOKUP(I344,Eje_Pilar!$C$2:$E$47,2,0))</f>
        <v> </v>
      </c>
      <c r="K344" s="61" t="str">
        <f aca="false">IF(ISERROR(VLOOKUP(I344,Eje_Pilar!$C$2:$E$47,3,0))," ",VLOOKUP(I344,Eje_Pilar!$C$2:$E$47,3,0))</f>
        <v> </v>
      </c>
      <c r="L344" s="62"/>
      <c r="M344" s="57"/>
      <c r="N344" s="57"/>
      <c r="O344" s="66"/>
      <c r="P344" s="64"/>
      <c r="Q344" s="64"/>
      <c r="R344" s="65"/>
      <c r="S344" s="66"/>
      <c r="T344" s="67" t="n">
        <f aca="false">+O344+Q344+S344</f>
        <v>0</v>
      </c>
      <c r="U344" s="68"/>
      <c r="V344" s="69"/>
      <c r="W344" s="69"/>
      <c r="X344" s="69"/>
      <c r="Y344" s="56"/>
      <c r="Z344" s="56"/>
      <c r="AA344" s="88"/>
      <c r="AB344" s="57"/>
      <c r="AC344" s="57"/>
      <c r="AD344" s="57"/>
      <c r="AE344" s="57"/>
      <c r="AF344" s="71" t="str">
        <f aca="false">IF(ISERROR(U344/T344),"-",(U344/T344))</f>
        <v>-</v>
      </c>
      <c r="AG344" s="75"/>
      <c r="AH344" s="72" t="n">
        <f aca="false">IF(SUMPRODUCT((A$14:A344=A344)*(B$14:B344=B344)*(C$14:C344=C344))&gt;1,0,1)</f>
        <v>0</v>
      </c>
      <c r="AI344" s="15" t="str">
        <f aca="false">IFERROR(VLOOKUP(D344,tipo,1,0),"NO")</f>
        <v>NO</v>
      </c>
      <c r="AJ344" s="15" t="str">
        <f aca="false">IFERROR(VLOOKUP(E344,modal,1,0),"NO")</f>
        <v>NO</v>
      </c>
      <c r="AK344" s="73" t="str">
        <f aca="false">IFERROR(VLOOKUP(F344,Tipo!$C$12:$C$27,1,0),"NO")</f>
        <v>NO</v>
      </c>
      <c r="AL344" s="15" t="str">
        <f aca="false">IFERROR(VLOOKUP(H344,afectacion,1,0),"NO")</f>
        <v>NO</v>
      </c>
      <c r="AM344" s="15" t="str">
        <f aca="false">IFERROR(VLOOKUP(I344,programa,1,0),"NO")</f>
        <v>NO</v>
      </c>
    </row>
    <row r="345" customFormat="false" ht="27" hidden="false" customHeight="true" outlineLevel="0" collapsed="false">
      <c r="A345" s="57"/>
      <c r="B345" s="56"/>
      <c r="C345" s="57"/>
      <c r="D345" s="58"/>
      <c r="E345" s="57"/>
      <c r="F345" s="58"/>
      <c r="G345" s="57"/>
      <c r="H345" s="59"/>
      <c r="I345" s="60"/>
      <c r="J345" s="61" t="str">
        <f aca="false">IF(ISERROR(VLOOKUP(I345,Eje_Pilar!$C$2:$E$47,2,0))," ",VLOOKUP(I345,Eje_Pilar!$C$2:$E$47,2,0))</f>
        <v> </v>
      </c>
      <c r="K345" s="61" t="str">
        <f aca="false">IF(ISERROR(VLOOKUP(I345,Eje_Pilar!$C$2:$E$47,3,0))," ",VLOOKUP(I345,Eje_Pilar!$C$2:$E$47,3,0))</f>
        <v> </v>
      </c>
      <c r="L345" s="62"/>
      <c r="M345" s="57"/>
      <c r="N345" s="57"/>
      <c r="O345" s="66"/>
      <c r="P345" s="64"/>
      <c r="Q345" s="64"/>
      <c r="R345" s="65"/>
      <c r="S345" s="66"/>
      <c r="T345" s="67" t="n">
        <f aca="false">+O345+Q345+S345</f>
        <v>0</v>
      </c>
      <c r="U345" s="68"/>
      <c r="V345" s="69"/>
      <c r="W345" s="69"/>
      <c r="X345" s="69"/>
      <c r="Y345" s="56"/>
      <c r="Z345" s="56"/>
      <c r="AA345" s="88"/>
      <c r="AB345" s="57"/>
      <c r="AC345" s="57"/>
      <c r="AD345" s="57"/>
      <c r="AE345" s="57"/>
      <c r="AF345" s="71" t="str">
        <f aca="false">IF(ISERROR(U345/T345),"-",(U345/T345))</f>
        <v>-</v>
      </c>
      <c r="AG345" s="75"/>
      <c r="AH345" s="72" t="n">
        <f aca="false">IF(SUMPRODUCT((A$14:A345=A345)*(B$14:B345=B345)*(C$14:C345=C345))&gt;1,0,1)</f>
        <v>0</v>
      </c>
      <c r="AI345" s="15" t="str">
        <f aca="false">IFERROR(VLOOKUP(D345,tipo,1,0),"NO")</f>
        <v>NO</v>
      </c>
      <c r="AJ345" s="15" t="str">
        <f aca="false">IFERROR(VLOOKUP(E345,modal,1,0),"NO")</f>
        <v>NO</v>
      </c>
      <c r="AK345" s="73" t="str">
        <f aca="false">IFERROR(VLOOKUP(F345,Tipo!$C$12:$C$27,1,0),"NO")</f>
        <v>NO</v>
      </c>
      <c r="AL345" s="15" t="str">
        <f aca="false">IFERROR(VLOOKUP(H345,afectacion,1,0),"NO")</f>
        <v>NO</v>
      </c>
      <c r="AM345" s="15" t="str">
        <f aca="false">IFERROR(VLOOKUP(I345,programa,1,0),"NO")</f>
        <v>NO</v>
      </c>
    </row>
    <row r="346" customFormat="false" ht="27" hidden="false" customHeight="true" outlineLevel="0" collapsed="false">
      <c r="A346" s="57"/>
      <c r="B346" s="56"/>
      <c r="C346" s="57"/>
      <c r="D346" s="58"/>
      <c r="E346" s="57"/>
      <c r="F346" s="58"/>
      <c r="G346" s="57"/>
      <c r="H346" s="59"/>
      <c r="I346" s="60"/>
      <c r="J346" s="61" t="str">
        <f aca="false">IF(ISERROR(VLOOKUP(I346,Eje_Pilar!$C$2:$E$47,2,0))," ",VLOOKUP(I346,Eje_Pilar!$C$2:$E$47,2,0))</f>
        <v> </v>
      </c>
      <c r="K346" s="61" t="str">
        <f aca="false">IF(ISERROR(VLOOKUP(I346,Eje_Pilar!$C$2:$E$47,3,0))," ",VLOOKUP(I346,Eje_Pilar!$C$2:$E$47,3,0))</f>
        <v> </v>
      </c>
      <c r="L346" s="62"/>
      <c r="M346" s="57"/>
      <c r="N346" s="57"/>
      <c r="O346" s="66"/>
      <c r="P346" s="64"/>
      <c r="Q346" s="64"/>
      <c r="R346" s="65"/>
      <c r="S346" s="66"/>
      <c r="T346" s="67" t="n">
        <f aca="false">+O346+Q346+S346</f>
        <v>0</v>
      </c>
      <c r="U346" s="68"/>
      <c r="V346" s="69"/>
      <c r="W346" s="69"/>
      <c r="X346" s="69"/>
      <c r="Y346" s="56"/>
      <c r="Z346" s="56"/>
      <c r="AA346" s="88"/>
      <c r="AB346" s="57"/>
      <c r="AC346" s="57"/>
      <c r="AD346" s="57"/>
      <c r="AE346" s="57"/>
      <c r="AF346" s="71" t="str">
        <f aca="false">IF(ISERROR(U346/T346),"-",(U346/T346))</f>
        <v>-</v>
      </c>
      <c r="AG346" s="75"/>
      <c r="AH346" s="72" t="n">
        <f aca="false">IF(SUMPRODUCT((A$14:A346=A346)*(B$14:B346=B346)*(C$14:C346=C346))&gt;1,0,1)</f>
        <v>0</v>
      </c>
      <c r="AI346" s="15" t="str">
        <f aca="false">IFERROR(VLOOKUP(D346,tipo,1,0),"NO")</f>
        <v>NO</v>
      </c>
      <c r="AJ346" s="15" t="str">
        <f aca="false">IFERROR(VLOOKUP(E346,modal,1,0),"NO")</f>
        <v>NO</v>
      </c>
      <c r="AK346" s="73" t="str">
        <f aca="false">IFERROR(VLOOKUP(F346,Tipo!$C$12:$C$27,1,0),"NO")</f>
        <v>NO</v>
      </c>
      <c r="AL346" s="15" t="str">
        <f aca="false">IFERROR(VLOOKUP(H346,afectacion,1,0),"NO")</f>
        <v>NO</v>
      </c>
      <c r="AM346" s="15" t="str">
        <f aca="false">IFERROR(VLOOKUP(I346,programa,1,0),"NO")</f>
        <v>NO</v>
      </c>
    </row>
    <row r="347" customFormat="false" ht="27" hidden="false" customHeight="true" outlineLevel="0" collapsed="false">
      <c r="A347" s="57"/>
      <c r="B347" s="56"/>
      <c r="C347" s="57"/>
      <c r="D347" s="58"/>
      <c r="E347" s="57"/>
      <c r="F347" s="58"/>
      <c r="G347" s="57"/>
      <c r="H347" s="59"/>
      <c r="I347" s="60"/>
      <c r="J347" s="61" t="str">
        <f aca="false">IF(ISERROR(VLOOKUP(I347,Eje_Pilar!$C$2:$E$47,2,0))," ",VLOOKUP(I347,Eje_Pilar!$C$2:$E$47,2,0))</f>
        <v> </v>
      </c>
      <c r="K347" s="61" t="str">
        <f aca="false">IF(ISERROR(VLOOKUP(I347,Eje_Pilar!$C$2:$E$47,3,0))," ",VLOOKUP(I347,Eje_Pilar!$C$2:$E$47,3,0))</f>
        <v> </v>
      </c>
      <c r="L347" s="62"/>
      <c r="M347" s="57"/>
      <c r="N347" s="57"/>
      <c r="O347" s="66"/>
      <c r="P347" s="64"/>
      <c r="Q347" s="64"/>
      <c r="R347" s="65"/>
      <c r="S347" s="66"/>
      <c r="T347" s="67" t="n">
        <f aca="false">+O347+Q347+S347</f>
        <v>0</v>
      </c>
      <c r="U347" s="68"/>
      <c r="V347" s="69"/>
      <c r="W347" s="69"/>
      <c r="X347" s="69"/>
      <c r="Y347" s="56"/>
      <c r="Z347" s="56"/>
      <c r="AA347" s="88"/>
      <c r="AB347" s="57"/>
      <c r="AC347" s="57"/>
      <c r="AD347" s="57"/>
      <c r="AE347" s="57"/>
      <c r="AF347" s="71" t="str">
        <f aca="false">IF(ISERROR(U347/T347),"-",(U347/T347))</f>
        <v>-</v>
      </c>
      <c r="AG347" s="75"/>
      <c r="AH347" s="72" t="n">
        <f aca="false">IF(SUMPRODUCT((A$14:A347=A347)*(B$14:B347=B347)*(C$14:C347=C347))&gt;1,0,1)</f>
        <v>0</v>
      </c>
      <c r="AI347" s="15" t="str">
        <f aca="false">IFERROR(VLOOKUP(D347,tipo,1,0),"NO")</f>
        <v>NO</v>
      </c>
      <c r="AJ347" s="15" t="str">
        <f aca="false">IFERROR(VLOOKUP(E347,modal,1,0),"NO")</f>
        <v>NO</v>
      </c>
      <c r="AK347" s="73" t="str">
        <f aca="false">IFERROR(VLOOKUP(F347,Tipo!$C$12:$C$27,1,0),"NO")</f>
        <v>NO</v>
      </c>
      <c r="AL347" s="15" t="str">
        <f aca="false">IFERROR(VLOOKUP(H347,afectacion,1,0),"NO")</f>
        <v>NO</v>
      </c>
      <c r="AM347" s="15" t="str">
        <f aca="false">IFERROR(VLOOKUP(I347,programa,1,0),"NO")</f>
        <v>NO</v>
      </c>
    </row>
    <row r="348" customFormat="false" ht="27" hidden="false" customHeight="true" outlineLevel="0" collapsed="false">
      <c r="A348" s="57"/>
      <c r="B348" s="56"/>
      <c r="C348" s="57"/>
      <c r="D348" s="58"/>
      <c r="E348" s="57"/>
      <c r="F348" s="58"/>
      <c r="G348" s="57"/>
      <c r="H348" s="59"/>
      <c r="I348" s="60"/>
      <c r="J348" s="61" t="str">
        <f aca="false">IF(ISERROR(VLOOKUP(I348,Eje_Pilar!$C$2:$E$47,2,0))," ",VLOOKUP(I348,Eje_Pilar!$C$2:$E$47,2,0))</f>
        <v> </v>
      </c>
      <c r="K348" s="61" t="str">
        <f aca="false">IF(ISERROR(VLOOKUP(I348,Eje_Pilar!$C$2:$E$47,3,0))," ",VLOOKUP(I348,Eje_Pilar!$C$2:$E$47,3,0))</f>
        <v> </v>
      </c>
      <c r="L348" s="62"/>
      <c r="M348" s="57"/>
      <c r="N348" s="57"/>
      <c r="O348" s="66"/>
      <c r="P348" s="64"/>
      <c r="Q348" s="64"/>
      <c r="R348" s="65"/>
      <c r="S348" s="66"/>
      <c r="T348" s="67" t="n">
        <f aca="false">+O348+Q348+S348</f>
        <v>0</v>
      </c>
      <c r="U348" s="68"/>
      <c r="V348" s="69"/>
      <c r="W348" s="69"/>
      <c r="X348" s="69"/>
      <c r="Y348" s="56"/>
      <c r="Z348" s="56"/>
      <c r="AA348" s="88"/>
      <c r="AB348" s="57"/>
      <c r="AC348" s="57"/>
      <c r="AD348" s="57"/>
      <c r="AE348" s="57"/>
      <c r="AF348" s="71" t="str">
        <f aca="false">IF(ISERROR(U348/T348),"-",(U348/T348))</f>
        <v>-</v>
      </c>
      <c r="AG348" s="75"/>
      <c r="AH348" s="72" t="n">
        <f aca="false">IF(SUMPRODUCT((A$14:A348=A348)*(B$14:B348=B348)*(C$14:C348=C348))&gt;1,0,1)</f>
        <v>0</v>
      </c>
      <c r="AI348" s="15" t="str">
        <f aca="false">IFERROR(VLOOKUP(D348,tipo,1,0),"NO")</f>
        <v>NO</v>
      </c>
      <c r="AJ348" s="15" t="str">
        <f aca="false">IFERROR(VLOOKUP(E348,modal,1,0),"NO")</f>
        <v>NO</v>
      </c>
      <c r="AK348" s="73" t="str">
        <f aca="false">IFERROR(VLOOKUP(F348,Tipo!$C$12:$C$27,1,0),"NO")</f>
        <v>NO</v>
      </c>
      <c r="AL348" s="15" t="str">
        <f aca="false">IFERROR(VLOOKUP(H348,afectacion,1,0),"NO")</f>
        <v>NO</v>
      </c>
      <c r="AM348" s="15" t="str">
        <f aca="false">IFERROR(VLOOKUP(I348,programa,1,0),"NO")</f>
        <v>NO</v>
      </c>
    </row>
    <row r="349" customFormat="false" ht="27" hidden="false" customHeight="true" outlineLevel="0" collapsed="false">
      <c r="A349" s="57"/>
      <c r="B349" s="56"/>
      <c r="C349" s="57"/>
      <c r="D349" s="58"/>
      <c r="E349" s="57"/>
      <c r="F349" s="58"/>
      <c r="G349" s="57"/>
      <c r="H349" s="59"/>
      <c r="I349" s="60"/>
      <c r="J349" s="61" t="str">
        <f aca="false">IF(ISERROR(VLOOKUP(I349,Eje_Pilar!$C$2:$E$47,2,0))," ",VLOOKUP(I349,Eje_Pilar!$C$2:$E$47,2,0))</f>
        <v> </v>
      </c>
      <c r="K349" s="61" t="str">
        <f aca="false">IF(ISERROR(VLOOKUP(I349,Eje_Pilar!$C$2:$E$47,3,0))," ",VLOOKUP(I349,Eje_Pilar!$C$2:$E$47,3,0))</f>
        <v> </v>
      </c>
      <c r="L349" s="62"/>
      <c r="M349" s="57"/>
      <c r="N349" s="57"/>
      <c r="O349" s="66"/>
      <c r="P349" s="64"/>
      <c r="Q349" s="64"/>
      <c r="R349" s="65"/>
      <c r="S349" s="66"/>
      <c r="T349" s="67" t="n">
        <f aca="false">+O349+Q349+S349</f>
        <v>0</v>
      </c>
      <c r="U349" s="68"/>
      <c r="V349" s="69"/>
      <c r="W349" s="69"/>
      <c r="X349" s="69"/>
      <c r="Y349" s="56"/>
      <c r="Z349" s="56"/>
      <c r="AA349" s="88"/>
      <c r="AB349" s="57"/>
      <c r="AC349" s="57"/>
      <c r="AD349" s="57"/>
      <c r="AE349" s="57"/>
      <c r="AF349" s="71" t="str">
        <f aca="false">IF(ISERROR(U349/T349),"-",(U349/T349))</f>
        <v>-</v>
      </c>
      <c r="AG349" s="75"/>
      <c r="AH349" s="72" t="n">
        <f aca="false">IF(SUMPRODUCT((A$14:A349=A349)*(B$14:B349=B349)*(C$14:C349=C349))&gt;1,0,1)</f>
        <v>0</v>
      </c>
      <c r="AI349" s="15" t="str">
        <f aca="false">IFERROR(VLOOKUP(D349,tipo,1,0),"NO")</f>
        <v>NO</v>
      </c>
      <c r="AJ349" s="15" t="str">
        <f aca="false">IFERROR(VLOOKUP(E349,modal,1,0),"NO")</f>
        <v>NO</v>
      </c>
      <c r="AK349" s="73" t="str">
        <f aca="false">IFERROR(VLOOKUP(F349,Tipo!$C$12:$C$27,1,0),"NO")</f>
        <v>NO</v>
      </c>
      <c r="AL349" s="15" t="str">
        <f aca="false">IFERROR(VLOOKUP(H349,afectacion,1,0),"NO")</f>
        <v>NO</v>
      </c>
      <c r="AM349" s="15" t="str">
        <f aca="false">IFERROR(VLOOKUP(I349,programa,1,0),"NO")</f>
        <v>NO</v>
      </c>
    </row>
    <row r="350" customFormat="false" ht="27" hidden="false" customHeight="true" outlineLevel="0" collapsed="false">
      <c r="A350" s="57"/>
      <c r="B350" s="56"/>
      <c r="C350" s="57"/>
      <c r="D350" s="58"/>
      <c r="E350" s="57"/>
      <c r="F350" s="58"/>
      <c r="G350" s="57"/>
      <c r="H350" s="59"/>
      <c r="I350" s="60"/>
      <c r="J350" s="61" t="str">
        <f aca="false">IF(ISERROR(VLOOKUP(I350,Eje_Pilar!$C$2:$E$47,2,0))," ",VLOOKUP(I350,Eje_Pilar!$C$2:$E$47,2,0))</f>
        <v> </v>
      </c>
      <c r="K350" s="61" t="str">
        <f aca="false">IF(ISERROR(VLOOKUP(I350,Eje_Pilar!$C$2:$E$47,3,0))," ",VLOOKUP(I350,Eje_Pilar!$C$2:$E$47,3,0))</f>
        <v> </v>
      </c>
      <c r="L350" s="62"/>
      <c r="M350" s="57"/>
      <c r="N350" s="57"/>
      <c r="O350" s="66"/>
      <c r="P350" s="64"/>
      <c r="Q350" s="64"/>
      <c r="R350" s="65"/>
      <c r="S350" s="66"/>
      <c r="T350" s="67" t="n">
        <f aca="false">+O350+Q350+S350</f>
        <v>0</v>
      </c>
      <c r="U350" s="68"/>
      <c r="V350" s="69"/>
      <c r="W350" s="69"/>
      <c r="X350" s="69"/>
      <c r="Y350" s="56"/>
      <c r="Z350" s="56"/>
      <c r="AA350" s="88"/>
      <c r="AB350" s="57"/>
      <c r="AC350" s="57"/>
      <c r="AD350" s="57"/>
      <c r="AE350" s="57"/>
      <c r="AF350" s="71" t="str">
        <f aca="false">IF(ISERROR(U350/T350),"-",(U350/T350))</f>
        <v>-</v>
      </c>
      <c r="AG350" s="75"/>
      <c r="AH350" s="72" t="n">
        <f aca="false">IF(SUMPRODUCT((A$14:A350=A350)*(B$14:B350=B350)*(C$14:C350=C350))&gt;1,0,1)</f>
        <v>0</v>
      </c>
      <c r="AI350" s="15" t="str">
        <f aca="false">IFERROR(VLOOKUP(D350,tipo,1,0),"NO")</f>
        <v>NO</v>
      </c>
      <c r="AJ350" s="15" t="str">
        <f aca="false">IFERROR(VLOOKUP(E350,modal,1,0),"NO")</f>
        <v>NO</v>
      </c>
      <c r="AK350" s="73" t="str">
        <f aca="false">IFERROR(VLOOKUP(F350,Tipo!$C$12:$C$27,1,0),"NO")</f>
        <v>NO</v>
      </c>
      <c r="AL350" s="15" t="str">
        <f aca="false">IFERROR(VLOOKUP(H350,afectacion,1,0),"NO")</f>
        <v>NO</v>
      </c>
      <c r="AM350" s="15" t="str">
        <f aca="false">IFERROR(VLOOKUP(I350,programa,1,0),"NO")</f>
        <v>NO</v>
      </c>
    </row>
    <row r="351" customFormat="false" ht="27" hidden="false" customHeight="true" outlineLevel="0" collapsed="false">
      <c r="A351" s="57"/>
      <c r="B351" s="56"/>
      <c r="C351" s="57"/>
      <c r="D351" s="58"/>
      <c r="E351" s="57"/>
      <c r="F351" s="58"/>
      <c r="G351" s="57"/>
      <c r="H351" s="59"/>
      <c r="I351" s="60"/>
      <c r="J351" s="61" t="str">
        <f aca="false">IF(ISERROR(VLOOKUP(I351,Eje_Pilar!$C$2:$E$47,2,0))," ",VLOOKUP(I351,Eje_Pilar!$C$2:$E$47,2,0))</f>
        <v> </v>
      </c>
      <c r="K351" s="61" t="str">
        <f aca="false">IF(ISERROR(VLOOKUP(I351,Eje_Pilar!$C$2:$E$47,3,0))," ",VLOOKUP(I351,Eje_Pilar!$C$2:$E$47,3,0))</f>
        <v> </v>
      </c>
      <c r="L351" s="62"/>
      <c r="M351" s="57"/>
      <c r="N351" s="57"/>
      <c r="O351" s="66"/>
      <c r="P351" s="64"/>
      <c r="Q351" s="64"/>
      <c r="R351" s="65"/>
      <c r="S351" s="66"/>
      <c r="T351" s="67" t="n">
        <f aca="false">+O351+Q351+S351</f>
        <v>0</v>
      </c>
      <c r="U351" s="68"/>
      <c r="V351" s="69"/>
      <c r="W351" s="69"/>
      <c r="X351" s="69"/>
      <c r="Y351" s="56"/>
      <c r="Z351" s="56"/>
      <c r="AA351" s="88"/>
      <c r="AB351" s="57"/>
      <c r="AC351" s="57"/>
      <c r="AD351" s="57"/>
      <c r="AE351" s="57"/>
      <c r="AF351" s="71" t="str">
        <f aca="false">IF(ISERROR(U351/T351),"-",(U351/T351))</f>
        <v>-</v>
      </c>
      <c r="AG351" s="75"/>
      <c r="AH351" s="72" t="n">
        <f aca="false">IF(SUMPRODUCT((A$14:A351=A351)*(B$14:B351=B351)*(C$14:C351=C351))&gt;1,0,1)</f>
        <v>0</v>
      </c>
      <c r="AI351" s="15" t="str">
        <f aca="false">IFERROR(VLOOKUP(D351,tipo,1,0),"NO")</f>
        <v>NO</v>
      </c>
      <c r="AJ351" s="15" t="str">
        <f aca="false">IFERROR(VLOOKUP(E351,modal,1,0),"NO")</f>
        <v>NO</v>
      </c>
      <c r="AK351" s="73" t="str">
        <f aca="false">IFERROR(VLOOKUP(F351,Tipo!$C$12:$C$27,1,0),"NO")</f>
        <v>NO</v>
      </c>
      <c r="AL351" s="15" t="str">
        <f aca="false">IFERROR(VLOOKUP(H351,afectacion,1,0),"NO")</f>
        <v>NO</v>
      </c>
      <c r="AM351" s="15" t="str">
        <f aca="false">IFERROR(VLOOKUP(I351,programa,1,0),"NO")</f>
        <v>NO</v>
      </c>
    </row>
    <row r="352" customFormat="false" ht="27" hidden="false" customHeight="true" outlineLevel="0" collapsed="false">
      <c r="A352" s="57"/>
      <c r="B352" s="56"/>
      <c r="C352" s="57"/>
      <c r="D352" s="58"/>
      <c r="E352" s="57"/>
      <c r="F352" s="58"/>
      <c r="G352" s="57"/>
      <c r="H352" s="59"/>
      <c r="I352" s="60"/>
      <c r="J352" s="61" t="str">
        <f aca="false">IF(ISERROR(VLOOKUP(I352,Eje_Pilar!$C$2:$E$47,2,0))," ",VLOOKUP(I352,Eje_Pilar!$C$2:$E$47,2,0))</f>
        <v> </v>
      </c>
      <c r="K352" s="61" t="str">
        <f aca="false">IF(ISERROR(VLOOKUP(I352,Eje_Pilar!$C$2:$E$47,3,0))," ",VLOOKUP(I352,Eje_Pilar!$C$2:$E$47,3,0))</f>
        <v> </v>
      </c>
      <c r="L352" s="62"/>
      <c r="M352" s="57"/>
      <c r="N352" s="57"/>
      <c r="O352" s="66"/>
      <c r="P352" s="64"/>
      <c r="Q352" s="64"/>
      <c r="R352" s="65"/>
      <c r="S352" s="66"/>
      <c r="T352" s="67" t="n">
        <f aca="false">+O352+Q352+S352</f>
        <v>0</v>
      </c>
      <c r="U352" s="68"/>
      <c r="V352" s="69"/>
      <c r="W352" s="69"/>
      <c r="X352" s="69"/>
      <c r="Y352" s="56"/>
      <c r="Z352" s="56"/>
      <c r="AA352" s="88"/>
      <c r="AB352" s="57"/>
      <c r="AC352" s="57"/>
      <c r="AD352" s="57"/>
      <c r="AE352" s="57"/>
      <c r="AF352" s="71" t="str">
        <f aca="false">IF(ISERROR(U352/T352),"-",(U352/T352))</f>
        <v>-</v>
      </c>
      <c r="AG352" s="75"/>
      <c r="AH352" s="72" t="n">
        <f aca="false">IF(SUMPRODUCT((A$14:A352=A352)*(B$14:B352=B352)*(C$14:C352=C352))&gt;1,0,1)</f>
        <v>0</v>
      </c>
      <c r="AI352" s="15" t="str">
        <f aca="false">IFERROR(VLOOKUP(D352,tipo,1,0),"NO")</f>
        <v>NO</v>
      </c>
      <c r="AJ352" s="15" t="str">
        <f aca="false">IFERROR(VLOOKUP(E352,modal,1,0),"NO")</f>
        <v>NO</v>
      </c>
      <c r="AK352" s="73" t="str">
        <f aca="false">IFERROR(VLOOKUP(F352,Tipo!$C$12:$C$27,1,0),"NO")</f>
        <v>NO</v>
      </c>
      <c r="AL352" s="15" t="str">
        <f aca="false">IFERROR(VLOOKUP(H352,afectacion,1,0),"NO")</f>
        <v>NO</v>
      </c>
      <c r="AM352" s="15" t="str">
        <f aca="false">IFERROR(VLOOKUP(I352,programa,1,0),"NO")</f>
        <v>NO</v>
      </c>
    </row>
    <row r="353" customFormat="false" ht="27" hidden="false" customHeight="true" outlineLevel="0" collapsed="false">
      <c r="A353" s="57"/>
      <c r="B353" s="56"/>
      <c r="C353" s="57"/>
      <c r="D353" s="58"/>
      <c r="E353" s="57"/>
      <c r="F353" s="58"/>
      <c r="G353" s="57"/>
      <c r="H353" s="59"/>
      <c r="I353" s="60"/>
      <c r="J353" s="61" t="str">
        <f aca="false">IF(ISERROR(VLOOKUP(I353,Eje_Pilar!$C$2:$E$47,2,0))," ",VLOOKUP(I353,Eje_Pilar!$C$2:$E$47,2,0))</f>
        <v> </v>
      </c>
      <c r="K353" s="61" t="str">
        <f aca="false">IF(ISERROR(VLOOKUP(I353,Eje_Pilar!$C$2:$E$47,3,0))," ",VLOOKUP(I353,Eje_Pilar!$C$2:$E$47,3,0))</f>
        <v> </v>
      </c>
      <c r="L353" s="62"/>
      <c r="M353" s="57"/>
      <c r="N353" s="57"/>
      <c r="O353" s="66"/>
      <c r="P353" s="64"/>
      <c r="Q353" s="64"/>
      <c r="R353" s="65"/>
      <c r="S353" s="66"/>
      <c r="T353" s="67" t="n">
        <f aca="false">+O353+Q353+S353</f>
        <v>0</v>
      </c>
      <c r="U353" s="68"/>
      <c r="V353" s="69"/>
      <c r="W353" s="69"/>
      <c r="X353" s="69"/>
      <c r="Y353" s="56"/>
      <c r="Z353" s="56"/>
      <c r="AA353" s="88"/>
      <c r="AB353" s="57"/>
      <c r="AC353" s="57"/>
      <c r="AD353" s="57"/>
      <c r="AE353" s="57"/>
      <c r="AF353" s="71" t="str">
        <f aca="false">IF(ISERROR(U353/T353),"-",(U353/T353))</f>
        <v>-</v>
      </c>
      <c r="AG353" s="75"/>
      <c r="AH353" s="72" t="n">
        <f aca="false">IF(SUMPRODUCT((A$14:A353=A353)*(B$14:B353=B353)*(C$14:C353=C353))&gt;1,0,1)</f>
        <v>0</v>
      </c>
      <c r="AI353" s="15" t="str">
        <f aca="false">IFERROR(VLOOKUP(D353,tipo,1,0),"NO")</f>
        <v>NO</v>
      </c>
      <c r="AJ353" s="15" t="str">
        <f aca="false">IFERROR(VLOOKUP(E353,modal,1,0),"NO")</f>
        <v>NO</v>
      </c>
      <c r="AK353" s="73" t="str">
        <f aca="false">IFERROR(VLOOKUP(F353,Tipo!$C$12:$C$27,1,0),"NO")</f>
        <v>NO</v>
      </c>
      <c r="AL353" s="15" t="str">
        <f aca="false">IFERROR(VLOOKUP(H353,afectacion,1,0),"NO")</f>
        <v>NO</v>
      </c>
      <c r="AM353" s="15" t="str">
        <f aca="false">IFERROR(VLOOKUP(I353,programa,1,0),"NO")</f>
        <v>NO</v>
      </c>
    </row>
    <row r="354" customFormat="false" ht="27" hidden="false" customHeight="true" outlineLevel="0" collapsed="false">
      <c r="A354" s="57"/>
      <c r="B354" s="56"/>
      <c r="C354" s="57"/>
      <c r="D354" s="58"/>
      <c r="E354" s="57"/>
      <c r="F354" s="58"/>
      <c r="G354" s="57"/>
      <c r="H354" s="59"/>
      <c r="I354" s="60"/>
      <c r="J354" s="61" t="str">
        <f aca="false">IF(ISERROR(VLOOKUP(I354,Eje_Pilar!$C$2:$E$47,2,0))," ",VLOOKUP(I354,Eje_Pilar!$C$2:$E$47,2,0))</f>
        <v> </v>
      </c>
      <c r="K354" s="61" t="str">
        <f aca="false">IF(ISERROR(VLOOKUP(I354,Eje_Pilar!$C$2:$E$47,3,0))," ",VLOOKUP(I354,Eje_Pilar!$C$2:$E$47,3,0))</f>
        <v> </v>
      </c>
      <c r="L354" s="62"/>
      <c r="M354" s="57"/>
      <c r="N354" s="57"/>
      <c r="O354" s="66"/>
      <c r="P354" s="64"/>
      <c r="Q354" s="64"/>
      <c r="R354" s="65"/>
      <c r="S354" s="66"/>
      <c r="T354" s="67" t="n">
        <f aca="false">+O354+Q354+S354</f>
        <v>0</v>
      </c>
      <c r="U354" s="68"/>
      <c r="V354" s="69"/>
      <c r="W354" s="69"/>
      <c r="X354" s="69"/>
      <c r="Y354" s="56"/>
      <c r="Z354" s="56"/>
      <c r="AA354" s="88"/>
      <c r="AB354" s="57"/>
      <c r="AC354" s="57"/>
      <c r="AD354" s="57"/>
      <c r="AE354" s="57"/>
      <c r="AF354" s="71" t="str">
        <f aca="false">IF(ISERROR(U354/T354),"-",(U354/T354))</f>
        <v>-</v>
      </c>
      <c r="AG354" s="75"/>
      <c r="AH354" s="72" t="n">
        <f aca="false">IF(SUMPRODUCT((A$14:A354=A354)*(B$14:B354=B354)*(C$14:C354=C354))&gt;1,0,1)</f>
        <v>0</v>
      </c>
      <c r="AI354" s="15" t="str">
        <f aca="false">IFERROR(VLOOKUP(D354,tipo,1,0),"NO")</f>
        <v>NO</v>
      </c>
      <c r="AJ354" s="15" t="str">
        <f aca="false">IFERROR(VLOOKUP(E354,modal,1,0),"NO")</f>
        <v>NO</v>
      </c>
      <c r="AK354" s="73" t="str">
        <f aca="false">IFERROR(VLOOKUP(F354,Tipo!$C$12:$C$27,1,0),"NO")</f>
        <v>NO</v>
      </c>
      <c r="AL354" s="15" t="str">
        <f aca="false">IFERROR(VLOOKUP(H354,afectacion,1,0),"NO")</f>
        <v>NO</v>
      </c>
      <c r="AM354" s="15" t="str">
        <f aca="false">IFERROR(VLOOKUP(I354,programa,1,0),"NO")</f>
        <v>NO</v>
      </c>
    </row>
    <row r="355" customFormat="false" ht="27" hidden="false" customHeight="true" outlineLevel="0" collapsed="false">
      <c r="A355" s="57"/>
      <c r="B355" s="56"/>
      <c r="C355" s="57"/>
      <c r="D355" s="58"/>
      <c r="E355" s="57"/>
      <c r="F355" s="58"/>
      <c r="G355" s="57"/>
      <c r="H355" s="59"/>
      <c r="I355" s="60"/>
      <c r="J355" s="61" t="str">
        <f aca="false">IF(ISERROR(VLOOKUP(I355,Eje_Pilar!$C$2:$E$47,2,0))," ",VLOOKUP(I355,Eje_Pilar!$C$2:$E$47,2,0))</f>
        <v> </v>
      </c>
      <c r="K355" s="61" t="str">
        <f aca="false">IF(ISERROR(VLOOKUP(I355,Eje_Pilar!$C$2:$E$47,3,0))," ",VLOOKUP(I355,Eje_Pilar!$C$2:$E$47,3,0))</f>
        <v> </v>
      </c>
      <c r="L355" s="62"/>
      <c r="M355" s="57"/>
      <c r="N355" s="57"/>
      <c r="O355" s="66"/>
      <c r="P355" s="64"/>
      <c r="Q355" s="64"/>
      <c r="R355" s="65"/>
      <c r="S355" s="66"/>
      <c r="T355" s="67" t="n">
        <f aca="false">+O355+Q355+S355</f>
        <v>0</v>
      </c>
      <c r="U355" s="68"/>
      <c r="V355" s="69"/>
      <c r="W355" s="69"/>
      <c r="X355" s="69"/>
      <c r="Y355" s="56"/>
      <c r="Z355" s="56"/>
      <c r="AA355" s="88"/>
      <c r="AB355" s="57"/>
      <c r="AC355" s="57"/>
      <c r="AD355" s="57"/>
      <c r="AE355" s="57"/>
      <c r="AF355" s="71" t="str">
        <f aca="false">IF(ISERROR(U355/T355),"-",(U355/T355))</f>
        <v>-</v>
      </c>
      <c r="AG355" s="75"/>
      <c r="AH355" s="72" t="n">
        <f aca="false">IF(SUMPRODUCT((A$14:A355=A355)*(B$14:B355=B355)*(C$14:C355=C355))&gt;1,0,1)</f>
        <v>0</v>
      </c>
      <c r="AI355" s="15" t="str">
        <f aca="false">IFERROR(VLOOKUP(D355,tipo,1,0),"NO")</f>
        <v>NO</v>
      </c>
      <c r="AJ355" s="15" t="str">
        <f aca="false">IFERROR(VLOOKUP(E355,modal,1,0),"NO")</f>
        <v>NO</v>
      </c>
      <c r="AK355" s="73" t="str">
        <f aca="false">IFERROR(VLOOKUP(F355,Tipo!$C$12:$C$27,1,0),"NO")</f>
        <v>NO</v>
      </c>
      <c r="AL355" s="15" t="str">
        <f aca="false">IFERROR(VLOOKUP(H355,afectacion,1,0),"NO")</f>
        <v>NO</v>
      </c>
      <c r="AM355" s="15" t="str">
        <f aca="false">IFERROR(VLOOKUP(I355,programa,1,0),"NO")</f>
        <v>NO</v>
      </c>
    </row>
    <row r="356" customFormat="false" ht="27" hidden="false" customHeight="true" outlineLevel="0" collapsed="false">
      <c r="A356" s="57"/>
      <c r="B356" s="56"/>
      <c r="C356" s="57"/>
      <c r="D356" s="58"/>
      <c r="E356" s="57"/>
      <c r="F356" s="58"/>
      <c r="G356" s="57"/>
      <c r="H356" s="59"/>
      <c r="I356" s="60"/>
      <c r="J356" s="61" t="str">
        <f aca="false">IF(ISERROR(VLOOKUP(I356,Eje_Pilar!$C$2:$E$47,2,0))," ",VLOOKUP(I356,Eje_Pilar!$C$2:$E$47,2,0))</f>
        <v> </v>
      </c>
      <c r="K356" s="61" t="str">
        <f aca="false">IF(ISERROR(VLOOKUP(I356,Eje_Pilar!$C$2:$E$47,3,0))," ",VLOOKUP(I356,Eje_Pilar!$C$2:$E$47,3,0))</f>
        <v> </v>
      </c>
      <c r="L356" s="62"/>
      <c r="M356" s="57"/>
      <c r="N356" s="57"/>
      <c r="O356" s="66"/>
      <c r="P356" s="64"/>
      <c r="Q356" s="64"/>
      <c r="R356" s="65"/>
      <c r="S356" s="66"/>
      <c r="T356" s="67" t="n">
        <f aca="false">+O356+Q356+S356</f>
        <v>0</v>
      </c>
      <c r="U356" s="68"/>
      <c r="V356" s="69"/>
      <c r="W356" s="69"/>
      <c r="X356" s="69"/>
      <c r="Y356" s="56"/>
      <c r="Z356" s="56"/>
      <c r="AA356" s="88"/>
      <c r="AB356" s="57"/>
      <c r="AC356" s="57"/>
      <c r="AD356" s="57"/>
      <c r="AE356" s="57"/>
      <c r="AF356" s="71" t="str">
        <f aca="false">IF(ISERROR(U356/T356),"-",(U356/T356))</f>
        <v>-</v>
      </c>
      <c r="AG356" s="75"/>
      <c r="AH356" s="72" t="n">
        <f aca="false">IF(SUMPRODUCT((A$14:A356=A356)*(B$14:B356=B356)*(C$14:C356=C356))&gt;1,0,1)</f>
        <v>0</v>
      </c>
      <c r="AI356" s="15" t="str">
        <f aca="false">IFERROR(VLOOKUP(D356,tipo,1,0),"NO")</f>
        <v>NO</v>
      </c>
      <c r="AJ356" s="15" t="str">
        <f aca="false">IFERROR(VLOOKUP(E356,modal,1,0),"NO")</f>
        <v>NO</v>
      </c>
      <c r="AK356" s="73" t="str">
        <f aca="false">IFERROR(VLOOKUP(F356,Tipo!$C$12:$C$27,1,0),"NO")</f>
        <v>NO</v>
      </c>
      <c r="AL356" s="15" t="str">
        <f aca="false">IFERROR(VLOOKUP(H356,afectacion,1,0),"NO")</f>
        <v>NO</v>
      </c>
      <c r="AM356" s="15" t="str">
        <f aca="false">IFERROR(VLOOKUP(I356,programa,1,0),"NO")</f>
        <v>NO</v>
      </c>
    </row>
    <row r="357" customFormat="false" ht="27" hidden="false" customHeight="true" outlineLevel="0" collapsed="false">
      <c r="A357" s="57"/>
      <c r="B357" s="56"/>
      <c r="C357" s="57"/>
      <c r="D357" s="58"/>
      <c r="E357" s="57"/>
      <c r="F357" s="58"/>
      <c r="G357" s="57"/>
      <c r="H357" s="59"/>
      <c r="I357" s="60"/>
      <c r="J357" s="61" t="str">
        <f aca="false">IF(ISERROR(VLOOKUP(I357,Eje_Pilar!$C$2:$E$47,2,0))," ",VLOOKUP(I357,Eje_Pilar!$C$2:$E$47,2,0))</f>
        <v> </v>
      </c>
      <c r="K357" s="61" t="str">
        <f aca="false">IF(ISERROR(VLOOKUP(I357,Eje_Pilar!$C$2:$E$47,3,0))," ",VLOOKUP(I357,Eje_Pilar!$C$2:$E$47,3,0))</f>
        <v> </v>
      </c>
      <c r="L357" s="62"/>
      <c r="M357" s="57"/>
      <c r="N357" s="57"/>
      <c r="O357" s="66"/>
      <c r="P357" s="64"/>
      <c r="Q357" s="64"/>
      <c r="R357" s="65"/>
      <c r="S357" s="66"/>
      <c r="T357" s="67" t="n">
        <f aca="false">+O357+Q357+S357</f>
        <v>0</v>
      </c>
      <c r="U357" s="68"/>
      <c r="V357" s="69"/>
      <c r="W357" s="69"/>
      <c r="X357" s="69"/>
      <c r="Y357" s="56"/>
      <c r="Z357" s="56"/>
      <c r="AA357" s="88"/>
      <c r="AB357" s="57"/>
      <c r="AC357" s="57"/>
      <c r="AD357" s="57"/>
      <c r="AE357" s="57"/>
      <c r="AF357" s="71" t="str">
        <f aca="false">IF(ISERROR(U357/T357),"-",(U357/T357))</f>
        <v>-</v>
      </c>
      <c r="AG357" s="75"/>
      <c r="AH357" s="72" t="n">
        <f aca="false">IF(SUMPRODUCT((A$14:A357=A357)*(B$14:B357=B357)*(C$14:C357=C357))&gt;1,0,1)</f>
        <v>0</v>
      </c>
      <c r="AI357" s="15" t="str">
        <f aca="false">IFERROR(VLOOKUP(D357,tipo,1,0),"NO")</f>
        <v>NO</v>
      </c>
      <c r="AJ357" s="15" t="str">
        <f aca="false">IFERROR(VLOOKUP(E357,modal,1,0),"NO")</f>
        <v>NO</v>
      </c>
      <c r="AK357" s="73" t="str">
        <f aca="false">IFERROR(VLOOKUP(F357,Tipo!$C$12:$C$27,1,0),"NO")</f>
        <v>NO</v>
      </c>
      <c r="AL357" s="15" t="str">
        <f aca="false">IFERROR(VLOOKUP(H357,afectacion,1,0),"NO")</f>
        <v>NO</v>
      </c>
      <c r="AM357" s="15" t="str">
        <f aca="false">IFERROR(VLOOKUP(I357,programa,1,0),"NO")</f>
        <v>NO</v>
      </c>
    </row>
    <row r="358" customFormat="false" ht="27" hidden="false" customHeight="true" outlineLevel="0" collapsed="false">
      <c r="A358" s="57"/>
      <c r="B358" s="56"/>
      <c r="C358" s="57"/>
      <c r="D358" s="58"/>
      <c r="E358" s="57"/>
      <c r="F358" s="58"/>
      <c r="G358" s="57"/>
      <c r="H358" s="59"/>
      <c r="I358" s="60"/>
      <c r="J358" s="61" t="str">
        <f aca="false">IF(ISERROR(VLOOKUP(I358,Eje_Pilar!$C$2:$E$47,2,0))," ",VLOOKUP(I358,Eje_Pilar!$C$2:$E$47,2,0))</f>
        <v> </v>
      </c>
      <c r="K358" s="61" t="str">
        <f aca="false">IF(ISERROR(VLOOKUP(I358,Eje_Pilar!$C$2:$E$47,3,0))," ",VLOOKUP(I358,Eje_Pilar!$C$2:$E$47,3,0))</f>
        <v> </v>
      </c>
      <c r="L358" s="62"/>
      <c r="M358" s="57"/>
      <c r="N358" s="57"/>
      <c r="O358" s="66"/>
      <c r="P358" s="64"/>
      <c r="Q358" s="64"/>
      <c r="R358" s="65"/>
      <c r="S358" s="66"/>
      <c r="T358" s="67" t="n">
        <f aca="false">+O358+Q358+S358</f>
        <v>0</v>
      </c>
      <c r="U358" s="68"/>
      <c r="V358" s="69"/>
      <c r="W358" s="69"/>
      <c r="X358" s="69"/>
      <c r="Y358" s="56"/>
      <c r="Z358" s="56"/>
      <c r="AA358" s="88"/>
      <c r="AB358" s="57"/>
      <c r="AC358" s="57"/>
      <c r="AD358" s="57"/>
      <c r="AE358" s="57"/>
      <c r="AF358" s="71" t="str">
        <f aca="false">IF(ISERROR(U358/T358),"-",(U358/T358))</f>
        <v>-</v>
      </c>
      <c r="AG358" s="75"/>
      <c r="AH358" s="72" t="n">
        <f aca="false">IF(SUMPRODUCT((A$14:A358=A358)*(B$14:B358=B358)*(C$14:C358=C358))&gt;1,0,1)</f>
        <v>0</v>
      </c>
      <c r="AI358" s="15" t="str">
        <f aca="false">IFERROR(VLOOKUP(D358,tipo,1,0),"NO")</f>
        <v>NO</v>
      </c>
      <c r="AJ358" s="15" t="str">
        <f aca="false">IFERROR(VLOOKUP(E358,modal,1,0),"NO")</f>
        <v>NO</v>
      </c>
      <c r="AK358" s="73" t="str">
        <f aca="false">IFERROR(VLOOKUP(F358,Tipo!$C$12:$C$27,1,0),"NO")</f>
        <v>NO</v>
      </c>
      <c r="AL358" s="15" t="str">
        <f aca="false">IFERROR(VLOOKUP(H358,afectacion,1,0),"NO")</f>
        <v>NO</v>
      </c>
      <c r="AM358" s="15" t="str">
        <f aca="false">IFERROR(VLOOKUP(I358,programa,1,0),"NO")</f>
        <v>NO</v>
      </c>
    </row>
    <row r="359" customFormat="false" ht="27" hidden="false" customHeight="true" outlineLevel="0" collapsed="false">
      <c r="A359" s="57"/>
      <c r="B359" s="56"/>
      <c r="C359" s="57"/>
      <c r="D359" s="58"/>
      <c r="E359" s="57"/>
      <c r="F359" s="58"/>
      <c r="G359" s="57"/>
      <c r="H359" s="59"/>
      <c r="I359" s="60"/>
      <c r="J359" s="61" t="str">
        <f aca="false">IF(ISERROR(VLOOKUP(I359,Eje_Pilar!$C$2:$E$47,2,0))," ",VLOOKUP(I359,Eje_Pilar!$C$2:$E$47,2,0))</f>
        <v> </v>
      </c>
      <c r="K359" s="61" t="str">
        <f aca="false">IF(ISERROR(VLOOKUP(I359,Eje_Pilar!$C$2:$E$47,3,0))," ",VLOOKUP(I359,Eje_Pilar!$C$2:$E$47,3,0))</f>
        <v> </v>
      </c>
      <c r="L359" s="62"/>
      <c r="M359" s="57"/>
      <c r="N359" s="57"/>
      <c r="O359" s="66"/>
      <c r="P359" s="64"/>
      <c r="Q359" s="64"/>
      <c r="R359" s="65"/>
      <c r="S359" s="66"/>
      <c r="T359" s="67" t="n">
        <f aca="false">+O359+Q359+S359</f>
        <v>0</v>
      </c>
      <c r="U359" s="68"/>
      <c r="V359" s="69"/>
      <c r="W359" s="69"/>
      <c r="X359" s="69"/>
      <c r="Y359" s="56"/>
      <c r="Z359" s="56"/>
      <c r="AA359" s="88"/>
      <c r="AB359" s="57"/>
      <c r="AC359" s="57"/>
      <c r="AD359" s="57"/>
      <c r="AE359" s="57"/>
      <c r="AF359" s="71" t="str">
        <f aca="false">IF(ISERROR(U359/T359),"-",(U359/T359))</f>
        <v>-</v>
      </c>
      <c r="AG359" s="75"/>
      <c r="AH359" s="72" t="n">
        <f aca="false">IF(SUMPRODUCT((A$14:A359=A359)*(B$14:B359=B359)*(C$14:C359=C359))&gt;1,0,1)</f>
        <v>0</v>
      </c>
      <c r="AI359" s="15" t="str">
        <f aca="false">IFERROR(VLOOKUP(D359,tipo,1,0),"NO")</f>
        <v>NO</v>
      </c>
      <c r="AJ359" s="15" t="str">
        <f aca="false">IFERROR(VLOOKUP(E359,modal,1,0),"NO")</f>
        <v>NO</v>
      </c>
      <c r="AK359" s="73" t="str">
        <f aca="false">IFERROR(VLOOKUP(F359,Tipo!$C$12:$C$27,1,0),"NO")</f>
        <v>NO</v>
      </c>
      <c r="AL359" s="15" t="str">
        <f aca="false">IFERROR(VLOOKUP(H359,afectacion,1,0),"NO")</f>
        <v>NO</v>
      </c>
      <c r="AM359" s="15" t="str">
        <f aca="false">IFERROR(VLOOKUP(I359,programa,1,0),"NO")</f>
        <v>NO</v>
      </c>
    </row>
    <row r="360" customFormat="false" ht="27" hidden="false" customHeight="true" outlineLevel="0" collapsed="false">
      <c r="A360" s="57"/>
      <c r="B360" s="56"/>
      <c r="C360" s="57"/>
      <c r="D360" s="58"/>
      <c r="E360" s="57"/>
      <c r="F360" s="58"/>
      <c r="G360" s="57"/>
      <c r="H360" s="59"/>
      <c r="I360" s="60"/>
      <c r="J360" s="61" t="str">
        <f aca="false">IF(ISERROR(VLOOKUP(I360,Eje_Pilar!$C$2:$E$47,2,0))," ",VLOOKUP(I360,Eje_Pilar!$C$2:$E$47,2,0))</f>
        <v> </v>
      </c>
      <c r="K360" s="61" t="str">
        <f aca="false">IF(ISERROR(VLOOKUP(I360,Eje_Pilar!$C$2:$E$47,3,0))," ",VLOOKUP(I360,Eje_Pilar!$C$2:$E$47,3,0))</f>
        <v> </v>
      </c>
      <c r="L360" s="62"/>
      <c r="M360" s="57"/>
      <c r="N360" s="57"/>
      <c r="O360" s="66"/>
      <c r="P360" s="64"/>
      <c r="Q360" s="64"/>
      <c r="R360" s="65"/>
      <c r="S360" s="66"/>
      <c r="T360" s="67" t="n">
        <f aca="false">+O360+Q360+S360</f>
        <v>0</v>
      </c>
      <c r="U360" s="68"/>
      <c r="V360" s="69"/>
      <c r="W360" s="69"/>
      <c r="X360" s="69"/>
      <c r="Y360" s="56"/>
      <c r="Z360" s="56"/>
      <c r="AA360" s="88"/>
      <c r="AB360" s="57"/>
      <c r="AC360" s="57"/>
      <c r="AD360" s="57"/>
      <c r="AE360" s="57"/>
      <c r="AF360" s="71" t="str">
        <f aca="false">IF(ISERROR(U360/T360),"-",(U360/T360))</f>
        <v>-</v>
      </c>
      <c r="AG360" s="75"/>
      <c r="AH360" s="72" t="n">
        <f aca="false">IF(SUMPRODUCT((A$14:A360=A360)*(B$14:B360=B360)*(C$14:C360=C360))&gt;1,0,1)</f>
        <v>0</v>
      </c>
      <c r="AI360" s="15" t="str">
        <f aca="false">IFERROR(VLOOKUP(D360,tipo,1,0),"NO")</f>
        <v>NO</v>
      </c>
      <c r="AJ360" s="15" t="str">
        <f aca="false">IFERROR(VLOOKUP(E360,modal,1,0),"NO")</f>
        <v>NO</v>
      </c>
      <c r="AK360" s="73" t="str">
        <f aca="false">IFERROR(VLOOKUP(F360,Tipo!$C$12:$C$27,1,0),"NO")</f>
        <v>NO</v>
      </c>
      <c r="AL360" s="15" t="str">
        <f aca="false">IFERROR(VLOOKUP(H360,afectacion,1,0),"NO")</f>
        <v>NO</v>
      </c>
      <c r="AM360" s="15" t="str">
        <f aca="false">IFERROR(VLOOKUP(I360,programa,1,0),"NO")</f>
        <v>NO</v>
      </c>
    </row>
    <row r="361" customFormat="false" ht="27" hidden="false" customHeight="true" outlineLevel="0" collapsed="false">
      <c r="A361" s="57"/>
      <c r="B361" s="56"/>
      <c r="C361" s="57"/>
      <c r="D361" s="58"/>
      <c r="E361" s="57"/>
      <c r="F361" s="58"/>
      <c r="G361" s="57"/>
      <c r="H361" s="59"/>
      <c r="I361" s="60"/>
      <c r="J361" s="61" t="str">
        <f aca="false">IF(ISERROR(VLOOKUP(I361,Eje_Pilar!$C$2:$E$47,2,0))," ",VLOOKUP(I361,Eje_Pilar!$C$2:$E$47,2,0))</f>
        <v> </v>
      </c>
      <c r="K361" s="61" t="str">
        <f aca="false">IF(ISERROR(VLOOKUP(I361,Eje_Pilar!$C$2:$E$47,3,0))," ",VLOOKUP(I361,Eje_Pilar!$C$2:$E$47,3,0))</f>
        <v> </v>
      </c>
      <c r="L361" s="62"/>
      <c r="M361" s="57"/>
      <c r="N361" s="57"/>
      <c r="O361" s="66"/>
      <c r="P361" s="64"/>
      <c r="Q361" s="64"/>
      <c r="R361" s="65"/>
      <c r="S361" s="66"/>
      <c r="T361" s="67" t="n">
        <f aca="false">+O361+Q361+S361</f>
        <v>0</v>
      </c>
      <c r="U361" s="68"/>
      <c r="V361" s="69"/>
      <c r="W361" s="69"/>
      <c r="X361" s="69"/>
      <c r="Y361" s="56"/>
      <c r="Z361" s="56"/>
      <c r="AA361" s="88"/>
      <c r="AB361" s="57"/>
      <c r="AC361" s="57"/>
      <c r="AD361" s="57"/>
      <c r="AE361" s="57"/>
      <c r="AF361" s="71" t="str">
        <f aca="false">IF(ISERROR(U361/T361),"-",(U361/T361))</f>
        <v>-</v>
      </c>
      <c r="AG361" s="75"/>
      <c r="AH361" s="72" t="n">
        <f aca="false">IF(SUMPRODUCT((A$14:A361=A361)*(B$14:B361=B361)*(C$14:C361=C361))&gt;1,0,1)</f>
        <v>0</v>
      </c>
      <c r="AI361" s="15" t="str">
        <f aca="false">IFERROR(VLOOKUP(D361,tipo,1,0),"NO")</f>
        <v>NO</v>
      </c>
      <c r="AJ361" s="15" t="str">
        <f aca="false">IFERROR(VLOOKUP(E361,modal,1,0),"NO")</f>
        <v>NO</v>
      </c>
      <c r="AK361" s="73" t="str">
        <f aca="false">IFERROR(VLOOKUP(F361,Tipo!$C$12:$C$27,1,0),"NO")</f>
        <v>NO</v>
      </c>
      <c r="AL361" s="15" t="str">
        <f aca="false">IFERROR(VLOOKUP(H361,afectacion,1,0),"NO")</f>
        <v>NO</v>
      </c>
      <c r="AM361" s="15" t="str">
        <f aca="false">IFERROR(VLOOKUP(I361,programa,1,0),"NO")</f>
        <v>NO</v>
      </c>
    </row>
    <row r="362" customFormat="false" ht="27" hidden="false" customHeight="true" outlineLevel="0" collapsed="false">
      <c r="A362" s="57"/>
      <c r="B362" s="56"/>
      <c r="C362" s="57"/>
      <c r="D362" s="58"/>
      <c r="E362" s="57"/>
      <c r="F362" s="58"/>
      <c r="G362" s="57"/>
      <c r="H362" s="59"/>
      <c r="I362" s="60"/>
      <c r="J362" s="61" t="str">
        <f aca="false">IF(ISERROR(VLOOKUP(I362,Eje_Pilar!$C$2:$E$47,2,0))," ",VLOOKUP(I362,Eje_Pilar!$C$2:$E$47,2,0))</f>
        <v> </v>
      </c>
      <c r="K362" s="61" t="str">
        <f aca="false">IF(ISERROR(VLOOKUP(I362,Eje_Pilar!$C$2:$E$47,3,0))," ",VLOOKUP(I362,Eje_Pilar!$C$2:$E$47,3,0))</f>
        <v> </v>
      </c>
      <c r="L362" s="62"/>
      <c r="M362" s="57"/>
      <c r="N362" s="57"/>
      <c r="O362" s="66"/>
      <c r="P362" s="64"/>
      <c r="Q362" s="64"/>
      <c r="R362" s="65"/>
      <c r="S362" s="66"/>
      <c r="T362" s="67" t="n">
        <f aca="false">+O362+Q362+S362</f>
        <v>0</v>
      </c>
      <c r="U362" s="68"/>
      <c r="V362" s="69"/>
      <c r="W362" s="69"/>
      <c r="X362" s="69"/>
      <c r="Y362" s="56"/>
      <c r="Z362" s="56"/>
      <c r="AA362" s="88"/>
      <c r="AB362" s="57"/>
      <c r="AC362" s="57"/>
      <c r="AD362" s="57"/>
      <c r="AE362" s="57"/>
      <c r="AF362" s="71" t="str">
        <f aca="false">IF(ISERROR(U362/T362),"-",(U362/T362))</f>
        <v>-</v>
      </c>
      <c r="AG362" s="75"/>
      <c r="AH362" s="72" t="n">
        <f aca="false">IF(SUMPRODUCT((A$14:A362=A362)*(B$14:B362=B362)*(C$14:C362=C362))&gt;1,0,1)</f>
        <v>0</v>
      </c>
      <c r="AI362" s="15" t="str">
        <f aca="false">IFERROR(VLOOKUP(D362,tipo,1,0),"NO")</f>
        <v>NO</v>
      </c>
      <c r="AJ362" s="15" t="str">
        <f aca="false">IFERROR(VLOOKUP(E362,modal,1,0),"NO")</f>
        <v>NO</v>
      </c>
      <c r="AK362" s="73" t="str">
        <f aca="false">IFERROR(VLOOKUP(F362,Tipo!$C$12:$C$27,1,0),"NO")</f>
        <v>NO</v>
      </c>
      <c r="AL362" s="15" t="str">
        <f aca="false">IFERROR(VLOOKUP(H362,afectacion,1,0),"NO")</f>
        <v>NO</v>
      </c>
      <c r="AM362" s="15" t="str">
        <f aca="false">IFERROR(VLOOKUP(I362,programa,1,0),"NO")</f>
        <v>NO</v>
      </c>
    </row>
    <row r="363" customFormat="false" ht="27" hidden="false" customHeight="true" outlineLevel="0" collapsed="false">
      <c r="A363" s="57"/>
      <c r="B363" s="56"/>
      <c r="C363" s="57"/>
      <c r="D363" s="58"/>
      <c r="E363" s="57"/>
      <c r="F363" s="58"/>
      <c r="G363" s="57"/>
      <c r="H363" s="59"/>
      <c r="I363" s="60"/>
      <c r="J363" s="61" t="str">
        <f aca="false">IF(ISERROR(VLOOKUP(I363,Eje_Pilar!$C$2:$E$47,2,0))," ",VLOOKUP(I363,Eje_Pilar!$C$2:$E$47,2,0))</f>
        <v> </v>
      </c>
      <c r="K363" s="61" t="str">
        <f aca="false">IF(ISERROR(VLOOKUP(I363,Eje_Pilar!$C$2:$E$47,3,0))," ",VLOOKUP(I363,Eje_Pilar!$C$2:$E$47,3,0))</f>
        <v> </v>
      </c>
      <c r="L363" s="62"/>
      <c r="M363" s="57"/>
      <c r="N363" s="57"/>
      <c r="O363" s="66"/>
      <c r="P363" s="64"/>
      <c r="Q363" s="64"/>
      <c r="R363" s="65"/>
      <c r="S363" s="66"/>
      <c r="T363" s="67" t="n">
        <f aca="false">+O363+Q363+S363</f>
        <v>0</v>
      </c>
      <c r="U363" s="68"/>
      <c r="V363" s="69"/>
      <c r="W363" s="69"/>
      <c r="X363" s="69"/>
      <c r="Y363" s="56"/>
      <c r="Z363" s="56"/>
      <c r="AA363" s="88"/>
      <c r="AB363" s="57"/>
      <c r="AC363" s="57"/>
      <c r="AD363" s="57"/>
      <c r="AE363" s="57"/>
      <c r="AF363" s="71" t="str">
        <f aca="false">IF(ISERROR(U363/T363),"-",(U363/T363))</f>
        <v>-</v>
      </c>
      <c r="AG363" s="75"/>
      <c r="AH363" s="72" t="n">
        <f aca="false">IF(SUMPRODUCT((A$14:A363=A363)*(B$14:B363=B363)*(C$14:C363=C363))&gt;1,0,1)</f>
        <v>0</v>
      </c>
      <c r="AI363" s="15" t="str">
        <f aca="false">IFERROR(VLOOKUP(D363,tipo,1,0),"NO")</f>
        <v>NO</v>
      </c>
      <c r="AJ363" s="15" t="str">
        <f aca="false">IFERROR(VLOOKUP(E363,modal,1,0),"NO")</f>
        <v>NO</v>
      </c>
      <c r="AK363" s="73" t="str">
        <f aca="false">IFERROR(VLOOKUP(F363,Tipo!$C$12:$C$27,1,0),"NO")</f>
        <v>NO</v>
      </c>
      <c r="AL363" s="15" t="str">
        <f aca="false">IFERROR(VLOOKUP(H363,afectacion,1,0),"NO")</f>
        <v>NO</v>
      </c>
      <c r="AM363" s="15" t="str">
        <f aca="false">IFERROR(VLOOKUP(I363,programa,1,0),"NO")</f>
        <v>NO</v>
      </c>
    </row>
    <row r="364" customFormat="false" ht="27" hidden="false" customHeight="true" outlineLevel="0" collapsed="false">
      <c r="A364" s="57"/>
      <c r="B364" s="56"/>
      <c r="C364" s="57"/>
      <c r="D364" s="58"/>
      <c r="E364" s="57"/>
      <c r="F364" s="58"/>
      <c r="G364" s="57"/>
      <c r="H364" s="59"/>
      <c r="I364" s="60"/>
      <c r="J364" s="61" t="str">
        <f aca="false">IF(ISERROR(VLOOKUP(I364,Eje_Pilar!$C$2:$E$47,2,0))," ",VLOOKUP(I364,Eje_Pilar!$C$2:$E$47,2,0))</f>
        <v> </v>
      </c>
      <c r="K364" s="61" t="str">
        <f aca="false">IF(ISERROR(VLOOKUP(I364,Eje_Pilar!$C$2:$E$47,3,0))," ",VLOOKUP(I364,Eje_Pilar!$C$2:$E$47,3,0))</f>
        <v> </v>
      </c>
      <c r="L364" s="62"/>
      <c r="M364" s="57"/>
      <c r="N364" s="57"/>
      <c r="O364" s="66"/>
      <c r="P364" s="64"/>
      <c r="Q364" s="64"/>
      <c r="R364" s="65"/>
      <c r="S364" s="66"/>
      <c r="T364" s="67" t="n">
        <f aca="false">+O364+Q364+S364</f>
        <v>0</v>
      </c>
      <c r="U364" s="68"/>
      <c r="V364" s="69"/>
      <c r="W364" s="69"/>
      <c r="X364" s="69"/>
      <c r="Y364" s="56"/>
      <c r="Z364" s="56"/>
      <c r="AA364" s="88"/>
      <c r="AB364" s="57"/>
      <c r="AC364" s="57"/>
      <c r="AD364" s="57"/>
      <c r="AE364" s="57"/>
      <c r="AF364" s="71" t="str">
        <f aca="false">IF(ISERROR(U364/T364),"-",(U364/T364))</f>
        <v>-</v>
      </c>
      <c r="AG364" s="75"/>
      <c r="AH364" s="72" t="n">
        <f aca="false">IF(SUMPRODUCT((A$14:A364=A364)*(B$14:B364=B364)*(C$14:C364=C364))&gt;1,0,1)</f>
        <v>0</v>
      </c>
      <c r="AI364" s="15" t="str">
        <f aca="false">IFERROR(VLOOKUP(D364,tipo,1,0),"NO")</f>
        <v>NO</v>
      </c>
      <c r="AJ364" s="15" t="str">
        <f aca="false">IFERROR(VLOOKUP(E364,modal,1,0),"NO")</f>
        <v>NO</v>
      </c>
      <c r="AK364" s="73" t="str">
        <f aca="false">IFERROR(VLOOKUP(F364,Tipo!$C$12:$C$27,1,0),"NO")</f>
        <v>NO</v>
      </c>
      <c r="AL364" s="15" t="str">
        <f aca="false">IFERROR(VLOOKUP(H364,afectacion,1,0),"NO")</f>
        <v>NO</v>
      </c>
      <c r="AM364" s="15" t="str">
        <f aca="false">IFERROR(VLOOKUP(I364,programa,1,0),"NO")</f>
        <v>NO</v>
      </c>
    </row>
    <row r="365" customFormat="false" ht="27" hidden="false" customHeight="true" outlineLevel="0" collapsed="false">
      <c r="A365" s="57"/>
      <c r="B365" s="56"/>
      <c r="C365" s="57"/>
      <c r="D365" s="58"/>
      <c r="E365" s="57"/>
      <c r="F365" s="58"/>
      <c r="G365" s="57"/>
      <c r="H365" s="59"/>
      <c r="I365" s="60"/>
      <c r="J365" s="61" t="str">
        <f aca="false">IF(ISERROR(VLOOKUP(I365,Eje_Pilar!$C$2:$E$47,2,0))," ",VLOOKUP(I365,Eje_Pilar!$C$2:$E$47,2,0))</f>
        <v> </v>
      </c>
      <c r="K365" s="61" t="str">
        <f aca="false">IF(ISERROR(VLOOKUP(I365,Eje_Pilar!$C$2:$E$47,3,0))," ",VLOOKUP(I365,Eje_Pilar!$C$2:$E$47,3,0))</f>
        <v> </v>
      </c>
      <c r="L365" s="62"/>
      <c r="M365" s="57"/>
      <c r="N365" s="57"/>
      <c r="O365" s="66"/>
      <c r="P365" s="64"/>
      <c r="Q365" s="64"/>
      <c r="R365" s="65"/>
      <c r="S365" s="66"/>
      <c r="T365" s="67" t="n">
        <f aca="false">+O365+Q365+S365</f>
        <v>0</v>
      </c>
      <c r="U365" s="68"/>
      <c r="V365" s="69"/>
      <c r="W365" s="69"/>
      <c r="X365" s="69"/>
      <c r="Y365" s="56"/>
      <c r="Z365" s="56"/>
      <c r="AA365" s="88"/>
      <c r="AB365" s="57"/>
      <c r="AC365" s="57"/>
      <c r="AD365" s="57"/>
      <c r="AE365" s="57"/>
      <c r="AF365" s="71" t="str">
        <f aca="false">IF(ISERROR(U365/T365),"-",(U365/T365))</f>
        <v>-</v>
      </c>
      <c r="AG365" s="75"/>
      <c r="AH365" s="72" t="n">
        <f aca="false">IF(SUMPRODUCT((A$14:A365=A365)*(B$14:B365=B365)*(C$14:C365=C365))&gt;1,0,1)</f>
        <v>0</v>
      </c>
      <c r="AI365" s="15" t="str">
        <f aca="false">IFERROR(VLOOKUP(D365,tipo,1,0),"NO")</f>
        <v>NO</v>
      </c>
      <c r="AJ365" s="15" t="str">
        <f aca="false">IFERROR(VLOOKUP(E365,modal,1,0),"NO")</f>
        <v>NO</v>
      </c>
      <c r="AK365" s="73" t="str">
        <f aca="false">IFERROR(VLOOKUP(F365,Tipo!$C$12:$C$27,1,0),"NO")</f>
        <v>NO</v>
      </c>
      <c r="AL365" s="15" t="str">
        <f aca="false">IFERROR(VLOOKUP(H365,afectacion,1,0),"NO")</f>
        <v>NO</v>
      </c>
      <c r="AM365" s="15" t="str">
        <f aca="false">IFERROR(VLOOKUP(I365,programa,1,0),"NO")</f>
        <v>NO</v>
      </c>
    </row>
    <row r="366" customFormat="false" ht="27" hidden="false" customHeight="true" outlineLevel="0" collapsed="false">
      <c r="A366" s="57"/>
      <c r="B366" s="56"/>
      <c r="C366" s="57"/>
      <c r="D366" s="58"/>
      <c r="E366" s="57"/>
      <c r="F366" s="58"/>
      <c r="G366" s="57"/>
      <c r="H366" s="59"/>
      <c r="I366" s="60"/>
      <c r="J366" s="61" t="str">
        <f aca="false">IF(ISERROR(VLOOKUP(I366,Eje_Pilar!$C$2:$E$47,2,0))," ",VLOOKUP(I366,Eje_Pilar!$C$2:$E$47,2,0))</f>
        <v> </v>
      </c>
      <c r="K366" s="61" t="str">
        <f aca="false">IF(ISERROR(VLOOKUP(I366,Eje_Pilar!$C$2:$E$47,3,0))," ",VLOOKUP(I366,Eje_Pilar!$C$2:$E$47,3,0))</f>
        <v> </v>
      </c>
      <c r="L366" s="62"/>
      <c r="M366" s="57"/>
      <c r="N366" s="57"/>
      <c r="O366" s="66"/>
      <c r="P366" s="64"/>
      <c r="Q366" s="64"/>
      <c r="R366" s="65"/>
      <c r="S366" s="66"/>
      <c r="T366" s="67" t="n">
        <f aca="false">+O366+Q366+S366</f>
        <v>0</v>
      </c>
      <c r="U366" s="68"/>
      <c r="V366" s="69"/>
      <c r="W366" s="69"/>
      <c r="X366" s="69"/>
      <c r="Y366" s="56"/>
      <c r="Z366" s="56"/>
      <c r="AA366" s="88"/>
      <c r="AB366" s="57"/>
      <c r="AC366" s="57"/>
      <c r="AD366" s="57"/>
      <c r="AE366" s="57"/>
      <c r="AF366" s="71" t="str">
        <f aca="false">IF(ISERROR(U366/T366),"-",(U366/T366))</f>
        <v>-</v>
      </c>
      <c r="AG366" s="75"/>
      <c r="AH366" s="72" t="n">
        <f aca="false">IF(SUMPRODUCT((A$14:A366=A366)*(B$14:B366=B366)*(C$14:C366=C366))&gt;1,0,1)</f>
        <v>0</v>
      </c>
      <c r="AI366" s="15" t="str">
        <f aca="false">IFERROR(VLOOKUP(D366,tipo,1,0),"NO")</f>
        <v>NO</v>
      </c>
      <c r="AJ366" s="15" t="str">
        <f aca="false">IFERROR(VLOOKUP(E366,modal,1,0),"NO")</f>
        <v>NO</v>
      </c>
      <c r="AK366" s="73" t="str">
        <f aca="false">IFERROR(VLOOKUP(F366,Tipo!$C$12:$C$27,1,0),"NO")</f>
        <v>NO</v>
      </c>
      <c r="AL366" s="15" t="str">
        <f aca="false">IFERROR(VLOOKUP(H366,afectacion,1,0),"NO")</f>
        <v>NO</v>
      </c>
      <c r="AM366" s="15" t="str">
        <f aca="false">IFERROR(VLOOKUP(I366,programa,1,0),"NO")</f>
        <v>NO</v>
      </c>
    </row>
    <row r="367" customFormat="false" ht="27" hidden="false" customHeight="true" outlineLevel="0" collapsed="false">
      <c r="A367" s="57"/>
      <c r="B367" s="56"/>
      <c r="C367" s="57"/>
      <c r="D367" s="58"/>
      <c r="E367" s="57"/>
      <c r="F367" s="58"/>
      <c r="G367" s="57"/>
      <c r="H367" s="59"/>
      <c r="I367" s="60"/>
      <c r="J367" s="61" t="str">
        <f aca="false">IF(ISERROR(VLOOKUP(I367,Eje_Pilar!$C$2:$E$47,2,0))," ",VLOOKUP(I367,Eje_Pilar!$C$2:$E$47,2,0))</f>
        <v> </v>
      </c>
      <c r="K367" s="61" t="str">
        <f aca="false">IF(ISERROR(VLOOKUP(I367,Eje_Pilar!$C$2:$E$47,3,0))," ",VLOOKUP(I367,Eje_Pilar!$C$2:$E$47,3,0))</f>
        <v> </v>
      </c>
      <c r="L367" s="62"/>
      <c r="M367" s="57"/>
      <c r="N367" s="57"/>
      <c r="O367" s="66"/>
      <c r="P367" s="64"/>
      <c r="Q367" s="64"/>
      <c r="R367" s="65"/>
      <c r="S367" s="66"/>
      <c r="T367" s="67" t="n">
        <f aca="false">+O367+Q367+S367</f>
        <v>0</v>
      </c>
      <c r="U367" s="68"/>
      <c r="V367" s="69"/>
      <c r="W367" s="69"/>
      <c r="X367" s="69"/>
      <c r="Y367" s="56"/>
      <c r="Z367" s="56"/>
      <c r="AA367" s="88"/>
      <c r="AB367" s="57"/>
      <c r="AC367" s="57"/>
      <c r="AD367" s="57"/>
      <c r="AE367" s="57"/>
      <c r="AF367" s="71" t="str">
        <f aca="false">IF(ISERROR(U367/T367),"-",(U367/T367))</f>
        <v>-</v>
      </c>
      <c r="AG367" s="75"/>
      <c r="AH367" s="72" t="n">
        <f aca="false">IF(SUMPRODUCT((A$14:A367=A367)*(B$14:B367=B367)*(C$14:C367=C367))&gt;1,0,1)</f>
        <v>0</v>
      </c>
      <c r="AI367" s="15" t="str">
        <f aca="false">IFERROR(VLOOKUP(D367,tipo,1,0),"NO")</f>
        <v>NO</v>
      </c>
      <c r="AJ367" s="15" t="str">
        <f aca="false">IFERROR(VLOOKUP(E367,modal,1,0),"NO")</f>
        <v>NO</v>
      </c>
      <c r="AK367" s="73" t="str">
        <f aca="false">IFERROR(VLOOKUP(F367,Tipo!$C$12:$C$27,1,0),"NO")</f>
        <v>NO</v>
      </c>
      <c r="AL367" s="15" t="str">
        <f aca="false">IFERROR(VLOOKUP(H367,afectacion,1,0),"NO")</f>
        <v>NO</v>
      </c>
      <c r="AM367" s="15" t="str">
        <f aca="false">IFERROR(VLOOKUP(I367,programa,1,0),"NO")</f>
        <v>NO</v>
      </c>
    </row>
    <row r="368" customFormat="false" ht="27" hidden="false" customHeight="true" outlineLevel="0" collapsed="false">
      <c r="A368" s="57"/>
      <c r="B368" s="56"/>
      <c r="C368" s="57"/>
      <c r="D368" s="58"/>
      <c r="E368" s="57"/>
      <c r="F368" s="58"/>
      <c r="G368" s="57"/>
      <c r="H368" s="59"/>
      <c r="I368" s="60"/>
      <c r="J368" s="61" t="str">
        <f aca="false">IF(ISERROR(VLOOKUP(I368,Eje_Pilar!$C$2:$E$47,2,0))," ",VLOOKUP(I368,Eje_Pilar!$C$2:$E$47,2,0))</f>
        <v> </v>
      </c>
      <c r="K368" s="61" t="str">
        <f aca="false">IF(ISERROR(VLOOKUP(I368,Eje_Pilar!$C$2:$E$47,3,0))," ",VLOOKUP(I368,Eje_Pilar!$C$2:$E$47,3,0))</f>
        <v> </v>
      </c>
      <c r="L368" s="62"/>
      <c r="M368" s="57"/>
      <c r="N368" s="57"/>
      <c r="O368" s="66"/>
      <c r="P368" s="64"/>
      <c r="Q368" s="64"/>
      <c r="R368" s="65"/>
      <c r="S368" s="66"/>
      <c r="T368" s="67" t="n">
        <f aca="false">+O368+Q368+S368</f>
        <v>0</v>
      </c>
      <c r="U368" s="68"/>
      <c r="V368" s="69"/>
      <c r="W368" s="69"/>
      <c r="X368" s="69"/>
      <c r="Y368" s="56"/>
      <c r="Z368" s="56"/>
      <c r="AA368" s="88"/>
      <c r="AB368" s="57"/>
      <c r="AC368" s="57"/>
      <c r="AD368" s="57"/>
      <c r="AE368" s="57"/>
      <c r="AF368" s="71" t="str">
        <f aca="false">IF(ISERROR(U368/T368),"-",(U368/T368))</f>
        <v>-</v>
      </c>
      <c r="AG368" s="75"/>
      <c r="AH368" s="72" t="n">
        <f aca="false">IF(SUMPRODUCT((A$14:A368=A368)*(B$14:B368=B368)*(C$14:C368=C368))&gt;1,0,1)</f>
        <v>0</v>
      </c>
      <c r="AI368" s="15" t="str">
        <f aca="false">IFERROR(VLOOKUP(D368,tipo,1,0),"NO")</f>
        <v>NO</v>
      </c>
      <c r="AJ368" s="15" t="str">
        <f aca="false">IFERROR(VLOOKUP(E368,modal,1,0),"NO")</f>
        <v>NO</v>
      </c>
      <c r="AK368" s="73" t="str">
        <f aca="false">IFERROR(VLOOKUP(F368,Tipo!$C$12:$C$27,1,0),"NO")</f>
        <v>NO</v>
      </c>
      <c r="AL368" s="15" t="str">
        <f aca="false">IFERROR(VLOOKUP(H368,afectacion,1,0),"NO")</f>
        <v>NO</v>
      </c>
      <c r="AM368" s="15" t="str">
        <f aca="false">IFERROR(VLOOKUP(I368,programa,1,0),"NO")</f>
        <v>NO</v>
      </c>
    </row>
    <row r="369" customFormat="false" ht="27" hidden="false" customHeight="true" outlineLevel="0" collapsed="false">
      <c r="A369" s="57"/>
      <c r="B369" s="56"/>
      <c r="C369" s="57"/>
      <c r="D369" s="58"/>
      <c r="E369" s="57"/>
      <c r="F369" s="58"/>
      <c r="G369" s="57"/>
      <c r="H369" s="59"/>
      <c r="I369" s="60"/>
      <c r="J369" s="61" t="str">
        <f aca="false">IF(ISERROR(VLOOKUP(I369,Eje_Pilar!$C$2:$E$47,2,0))," ",VLOOKUP(I369,Eje_Pilar!$C$2:$E$47,2,0))</f>
        <v> </v>
      </c>
      <c r="K369" s="61" t="str">
        <f aca="false">IF(ISERROR(VLOOKUP(I369,Eje_Pilar!$C$2:$E$47,3,0))," ",VLOOKUP(I369,Eje_Pilar!$C$2:$E$47,3,0))</f>
        <v> </v>
      </c>
      <c r="L369" s="62"/>
      <c r="M369" s="57"/>
      <c r="N369" s="57"/>
      <c r="O369" s="66"/>
      <c r="P369" s="64"/>
      <c r="Q369" s="64"/>
      <c r="R369" s="65"/>
      <c r="S369" s="66"/>
      <c r="T369" s="67" t="n">
        <f aca="false">+O369+Q369+S369</f>
        <v>0</v>
      </c>
      <c r="U369" s="68"/>
      <c r="V369" s="69"/>
      <c r="W369" s="69"/>
      <c r="X369" s="69"/>
      <c r="Y369" s="56"/>
      <c r="Z369" s="56"/>
      <c r="AA369" s="88"/>
      <c r="AB369" s="57"/>
      <c r="AC369" s="57"/>
      <c r="AD369" s="57"/>
      <c r="AE369" s="57"/>
      <c r="AF369" s="71" t="str">
        <f aca="false">IF(ISERROR(U369/T369),"-",(U369/T369))</f>
        <v>-</v>
      </c>
      <c r="AG369" s="75"/>
      <c r="AH369" s="72" t="n">
        <f aca="false">IF(SUMPRODUCT((A$14:A369=A369)*(B$14:B369=B369)*(C$14:C369=C369))&gt;1,0,1)</f>
        <v>0</v>
      </c>
      <c r="AI369" s="15" t="str">
        <f aca="false">IFERROR(VLOOKUP(D369,tipo,1,0),"NO")</f>
        <v>NO</v>
      </c>
      <c r="AJ369" s="15" t="str">
        <f aca="false">IFERROR(VLOOKUP(E369,modal,1,0),"NO")</f>
        <v>NO</v>
      </c>
      <c r="AK369" s="73" t="str">
        <f aca="false">IFERROR(VLOOKUP(F369,Tipo!$C$12:$C$27,1,0),"NO")</f>
        <v>NO</v>
      </c>
      <c r="AL369" s="15" t="str">
        <f aca="false">IFERROR(VLOOKUP(H369,afectacion,1,0),"NO")</f>
        <v>NO</v>
      </c>
      <c r="AM369" s="15" t="str">
        <f aca="false">IFERROR(VLOOKUP(I369,programa,1,0),"NO")</f>
        <v>NO</v>
      </c>
    </row>
    <row r="370" customFormat="false" ht="27" hidden="false" customHeight="true" outlineLevel="0" collapsed="false">
      <c r="A370" s="57"/>
      <c r="B370" s="56"/>
      <c r="C370" s="57"/>
      <c r="D370" s="58"/>
      <c r="E370" s="57"/>
      <c r="F370" s="58"/>
      <c r="G370" s="57"/>
      <c r="H370" s="59"/>
      <c r="I370" s="60"/>
      <c r="J370" s="61" t="str">
        <f aca="false">IF(ISERROR(VLOOKUP(I370,Eje_Pilar!$C$2:$E$47,2,0))," ",VLOOKUP(I370,Eje_Pilar!$C$2:$E$47,2,0))</f>
        <v> </v>
      </c>
      <c r="K370" s="61" t="str">
        <f aca="false">IF(ISERROR(VLOOKUP(I370,Eje_Pilar!$C$2:$E$47,3,0))," ",VLOOKUP(I370,Eje_Pilar!$C$2:$E$47,3,0))</f>
        <v> </v>
      </c>
      <c r="L370" s="62"/>
      <c r="M370" s="57"/>
      <c r="N370" s="57"/>
      <c r="O370" s="66"/>
      <c r="P370" s="64"/>
      <c r="Q370" s="64"/>
      <c r="R370" s="65"/>
      <c r="S370" s="66"/>
      <c r="T370" s="67" t="n">
        <f aca="false">+O370+Q370+S370</f>
        <v>0</v>
      </c>
      <c r="U370" s="68"/>
      <c r="V370" s="69"/>
      <c r="W370" s="69"/>
      <c r="X370" s="69"/>
      <c r="Y370" s="56"/>
      <c r="Z370" s="56"/>
      <c r="AA370" s="88"/>
      <c r="AB370" s="57"/>
      <c r="AC370" s="57"/>
      <c r="AD370" s="57"/>
      <c r="AE370" s="57"/>
      <c r="AF370" s="71" t="str">
        <f aca="false">IF(ISERROR(U370/T370),"-",(U370/T370))</f>
        <v>-</v>
      </c>
      <c r="AG370" s="75"/>
      <c r="AH370" s="72" t="n">
        <f aca="false">IF(SUMPRODUCT((A$14:A370=A370)*(B$14:B370=B370)*(C$14:C370=C370))&gt;1,0,1)</f>
        <v>0</v>
      </c>
      <c r="AI370" s="15" t="str">
        <f aca="false">IFERROR(VLOOKUP(D370,tipo,1,0),"NO")</f>
        <v>NO</v>
      </c>
      <c r="AJ370" s="15" t="str">
        <f aca="false">IFERROR(VLOOKUP(E370,modal,1,0),"NO")</f>
        <v>NO</v>
      </c>
      <c r="AK370" s="73" t="str">
        <f aca="false">IFERROR(VLOOKUP(F370,Tipo!$C$12:$C$27,1,0),"NO")</f>
        <v>NO</v>
      </c>
      <c r="AL370" s="15" t="str">
        <f aca="false">IFERROR(VLOOKUP(H370,afectacion,1,0),"NO")</f>
        <v>NO</v>
      </c>
      <c r="AM370" s="15" t="str">
        <f aca="false">IFERROR(VLOOKUP(I370,programa,1,0),"NO")</f>
        <v>NO</v>
      </c>
    </row>
    <row r="371" customFormat="false" ht="27" hidden="false" customHeight="true" outlineLevel="0" collapsed="false">
      <c r="A371" s="57"/>
      <c r="B371" s="56"/>
      <c r="C371" s="57"/>
      <c r="D371" s="58"/>
      <c r="E371" s="57"/>
      <c r="F371" s="58"/>
      <c r="G371" s="57"/>
      <c r="H371" s="59"/>
      <c r="I371" s="60"/>
      <c r="J371" s="61" t="str">
        <f aca="false">IF(ISERROR(VLOOKUP(I371,Eje_Pilar!$C$2:$E$47,2,0))," ",VLOOKUP(I371,Eje_Pilar!$C$2:$E$47,2,0))</f>
        <v> </v>
      </c>
      <c r="K371" s="61" t="str">
        <f aca="false">IF(ISERROR(VLOOKUP(I371,Eje_Pilar!$C$2:$E$47,3,0))," ",VLOOKUP(I371,Eje_Pilar!$C$2:$E$47,3,0))</f>
        <v> </v>
      </c>
      <c r="L371" s="62"/>
      <c r="M371" s="57"/>
      <c r="N371" s="57"/>
      <c r="O371" s="66"/>
      <c r="P371" s="64"/>
      <c r="Q371" s="64"/>
      <c r="R371" s="65"/>
      <c r="S371" s="66"/>
      <c r="T371" s="67" t="n">
        <f aca="false">+O371+Q371+S371</f>
        <v>0</v>
      </c>
      <c r="U371" s="68"/>
      <c r="V371" s="69"/>
      <c r="W371" s="69"/>
      <c r="X371" s="69"/>
      <c r="Y371" s="56"/>
      <c r="Z371" s="56"/>
      <c r="AA371" s="88"/>
      <c r="AB371" s="57"/>
      <c r="AC371" s="57"/>
      <c r="AD371" s="57"/>
      <c r="AE371" s="57"/>
      <c r="AF371" s="71" t="str">
        <f aca="false">IF(ISERROR(U371/T371),"-",(U371/T371))</f>
        <v>-</v>
      </c>
      <c r="AG371" s="75"/>
      <c r="AH371" s="72" t="n">
        <f aca="false">IF(SUMPRODUCT((A$14:A371=A371)*(B$14:B371=B371)*(C$14:C371=C371))&gt;1,0,1)</f>
        <v>0</v>
      </c>
      <c r="AI371" s="15" t="str">
        <f aca="false">IFERROR(VLOOKUP(D371,tipo,1,0),"NO")</f>
        <v>NO</v>
      </c>
      <c r="AJ371" s="15" t="str">
        <f aca="false">IFERROR(VLOOKUP(E371,modal,1,0),"NO")</f>
        <v>NO</v>
      </c>
      <c r="AK371" s="73" t="str">
        <f aca="false">IFERROR(VLOOKUP(F371,Tipo!$C$12:$C$27,1,0),"NO")</f>
        <v>NO</v>
      </c>
      <c r="AL371" s="15" t="str">
        <f aca="false">IFERROR(VLOOKUP(H371,afectacion,1,0),"NO")</f>
        <v>NO</v>
      </c>
      <c r="AM371" s="15" t="str">
        <f aca="false">IFERROR(VLOOKUP(I371,programa,1,0),"NO")</f>
        <v>NO</v>
      </c>
    </row>
    <row r="372" customFormat="false" ht="27" hidden="false" customHeight="true" outlineLevel="0" collapsed="false">
      <c r="A372" s="57"/>
      <c r="B372" s="56"/>
      <c r="C372" s="57"/>
      <c r="D372" s="58"/>
      <c r="E372" s="57"/>
      <c r="F372" s="58"/>
      <c r="G372" s="57"/>
      <c r="H372" s="59"/>
      <c r="I372" s="60"/>
      <c r="J372" s="61" t="str">
        <f aca="false">IF(ISERROR(VLOOKUP(I372,Eje_Pilar!$C$2:$E$47,2,0))," ",VLOOKUP(I372,Eje_Pilar!$C$2:$E$47,2,0))</f>
        <v> </v>
      </c>
      <c r="K372" s="61" t="str">
        <f aca="false">IF(ISERROR(VLOOKUP(I372,Eje_Pilar!$C$2:$E$47,3,0))," ",VLOOKUP(I372,Eje_Pilar!$C$2:$E$47,3,0))</f>
        <v> </v>
      </c>
      <c r="L372" s="62"/>
      <c r="M372" s="57"/>
      <c r="N372" s="57"/>
      <c r="O372" s="66"/>
      <c r="P372" s="64"/>
      <c r="Q372" s="64"/>
      <c r="R372" s="65"/>
      <c r="S372" s="66"/>
      <c r="T372" s="67" t="n">
        <f aca="false">+O372+Q372+S372</f>
        <v>0</v>
      </c>
      <c r="U372" s="68"/>
      <c r="V372" s="69"/>
      <c r="W372" s="69"/>
      <c r="X372" s="69"/>
      <c r="Y372" s="56"/>
      <c r="Z372" s="56"/>
      <c r="AA372" s="88"/>
      <c r="AB372" s="57"/>
      <c r="AC372" s="57"/>
      <c r="AD372" s="57"/>
      <c r="AE372" s="57"/>
      <c r="AF372" s="71" t="str">
        <f aca="false">IF(ISERROR(U372/T372),"-",(U372/T372))</f>
        <v>-</v>
      </c>
      <c r="AG372" s="75"/>
      <c r="AH372" s="72" t="n">
        <f aca="false">IF(SUMPRODUCT((A$14:A372=A372)*(B$14:B372=B372)*(C$14:C372=C372))&gt;1,0,1)</f>
        <v>0</v>
      </c>
      <c r="AI372" s="15" t="str">
        <f aca="false">IFERROR(VLOOKUP(D372,tipo,1,0),"NO")</f>
        <v>NO</v>
      </c>
      <c r="AJ372" s="15" t="str">
        <f aca="false">IFERROR(VLOOKUP(E372,modal,1,0),"NO")</f>
        <v>NO</v>
      </c>
      <c r="AK372" s="73" t="str">
        <f aca="false">IFERROR(VLOOKUP(F372,Tipo!$C$12:$C$27,1,0),"NO")</f>
        <v>NO</v>
      </c>
      <c r="AL372" s="15" t="str">
        <f aca="false">IFERROR(VLOOKUP(H372,afectacion,1,0),"NO")</f>
        <v>NO</v>
      </c>
      <c r="AM372" s="15" t="str">
        <f aca="false">IFERROR(VLOOKUP(I372,programa,1,0),"NO")</f>
        <v>NO</v>
      </c>
    </row>
    <row r="373" customFormat="false" ht="27" hidden="false" customHeight="true" outlineLevel="0" collapsed="false">
      <c r="A373" s="57"/>
      <c r="B373" s="56"/>
      <c r="C373" s="57"/>
      <c r="D373" s="58"/>
      <c r="E373" s="57"/>
      <c r="F373" s="58"/>
      <c r="G373" s="57"/>
      <c r="H373" s="59"/>
      <c r="I373" s="60"/>
      <c r="J373" s="61" t="str">
        <f aca="false">IF(ISERROR(VLOOKUP(I373,Eje_Pilar!$C$2:$E$47,2,0))," ",VLOOKUP(I373,Eje_Pilar!$C$2:$E$47,2,0))</f>
        <v> </v>
      </c>
      <c r="K373" s="61" t="str">
        <f aca="false">IF(ISERROR(VLOOKUP(I373,Eje_Pilar!$C$2:$E$47,3,0))," ",VLOOKUP(I373,Eje_Pilar!$C$2:$E$47,3,0))</f>
        <v> </v>
      </c>
      <c r="L373" s="62"/>
      <c r="M373" s="57"/>
      <c r="N373" s="57"/>
      <c r="O373" s="66"/>
      <c r="P373" s="64"/>
      <c r="Q373" s="64"/>
      <c r="R373" s="65"/>
      <c r="S373" s="66"/>
      <c r="T373" s="67" t="n">
        <f aca="false">+O373+Q373+S373</f>
        <v>0</v>
      </c>
      <c r="U373" s="68"/>
      <c r="V373" s="69"/>
      <c r="W373" s="69"/>
      <c r="X373" s="69"/>
      <c r="Y373" s="56"/>
      <c r="Z373" s="56"/>
      <c r="AA373" s="88"/>
      <c r="AB373" s="57"/>
      <c r="AC373" s="57"/>
      <c r="AD373" s="57"/>
      <c r="AE373" s="57"/>
      <c r="AF373" s="71" t="str">
        <f aca="false">IF(ISERROR(U373/T373),"-",(U373/T373))</f>
        <v>-</v>
      </c>
      <c r="AG373" s="75"/>
      <c r="AH373" s="72" t="n">
        <f aca="false">IF(SUMPRODUCT((A$14:A373=A373)*(B$14:B373=B373)*(C$14:C373=C373))&gt;1,0,1)</f>
        <v>0</v>
      </c>
      <c r="AI373" s="15" t="str">
        <f aca="false">IFERROR(VLOOKUP(D373,tipo,1,0),"NO")</f>
        <v>NO</v>
      </c>
      <c r="AJ373" s="15" t="str">
        <f aca="false">IFERROR(VLOOKUP(E373,modal,1,0),"NO")</f>
        <v>NO</v>
      </c>
      <c r="AK373" s="73" t="str">
        <f aca="false">IFERROR(VLOOKUP(F373,Tipo!$C$12:$C$27,1,0),"NO")</f>
        <v>NO</v>
      </c>
      <c r="AL373" s="15" t="str">
        <f aca="false">IFERROR(VLOOKUP(H373,afectacion,1,0),"NO")</f>
        <v>NO</v>
      </c>
      <c r="AM373" s="15" t="str">
        <f aca="false">IFERROR(VLOOKUP(I373,programa,1,0),"NO")</f>
        <v>NO</v>
      </c>
    </row>
    <row r="374" customFormat="false" ht="27" hidden="false" customHeight="true" outlineLevel="0" collapsed="false">
      <c r="A374" s="57"/>
      <c r="B374" s="56"/>
      <c r="C374" s="57"/>
      <c r="D374" s="58"/>
      <c r="E374" s="57"/>
      <c r="F374" s="58"/>
      <c r="G374" s="57"/>
      <c r="H374" s="59"/>
      <c r="I374" s="60"/>
      <c r="J374" s="61" t="str">
        <f aca="false">IF(ISERROR(VLOOKUP(I374,Eje_Pilar!$C$2:$E$47,2,0))," ",VLOOKUP(I374,Eje_Pilar!$C$2:$E$47,2,0))</f>
        <v> </v>
      </c>
      <c r="K374" s="61" t="str">
        <f aca="false">IF(ISERROR(VLOOKUP(I374,Eje_Pilar!$C$2:$E$47,3,0))," ",VLOOKUP(I374,Eje_Pilar!$C$2:$E$47,3,0))</f>
        <v> </v>
      </c>
      <c r="L374" s="62"/>
      <c r="M374" s="57"/>
      <c r="N374" s="57"/>
      <c r="O374" s="66"/>
      <c r="P374" s="64"/>
      <c r="Q374" s="64"/>
      <c r="R374" s="65"/>
      <c r="S374" s="66"/>
      <c r="T374" s="67" t="n">
        <f aca="false">+O374+Q374+S374</f>
        <v>0</v>
      </c>
      <c r="U374" s="68"/>
      <c r="V374" s="69"/>
      <c r="W374" s="69"/>
      <c r="X374" s="69"/>
      <c r="Y374" s="56"/>
      <c r="Z374" s="56"/>
      <c r="AA374" s="88"/>
      <c r="AB374" s="57"/>
      <c r="AC374" s="57"/>
      <c r="AD374" s="57"/>
      <c r="AE374" s="57"/>
      <c r="AF374" s="71" t="str">
        <f aca="false">IF(ISERROR(U374/T374),"-",(U374/T374))</f>
        <v>-</v>
      </c>
      <c r="AG374" s="75"/>
      <c r="AH374" s="72" t="n">
        <f aca="false">IF(SUMPRODUCT((A$14:A374=A374)*(B$14:B374=B374)*(C$14:C374=C374))&gt;1,0,1)</f>
        <v>0</v>
      </c>
      <c r="AI374" s="15" t="str">
        <f aca="false">IFERROR(VLOOKUP(D374,tipo,1,0),"NO")</f>
        <v>NO</v>
      </c>
      <c r="AJ374" s="15" t="str">
        <f aca="false">IFERROR(VLOOKUP(E374,modal,1,0),"NO")</f>
        <v>NO</v>
      </c>
      <c r="AK374" s="73" t="str">
        <f aca="false">IFERROR(VLOOKUP(F374,Tipo!$C$12:$C$27,1,0),"NO")</f>
        <v>NO</v>
      </c>
      <c r="AL374" s="15" t="str">
        <f aca="false">IFERROR(VLOOKUP(H374,afectacion,1,0),"NO")</f>
        <v>NO</v>
      </c>
      <c r="AM374" s="15" t="str">
        <f aca="false">IFERROR(VLOOKUP(I374,programa,1,0),"NO")</f>
        <v>NO</v>
      </c>
    </row>
    <row r="375" customFormat="false" ht="27" hidden="false" customHeight="true" outlineLevel="0" collapsed="false">
      <c r="A375" s="57"/>
      <c r="B375" s="56"/>
      <c r="C375" s="57"/>
      <c r="D375" s="58"/>
      <c r="E375" s="57"/>
      <c r="F375" s="58"/>
      <c r="G375" s="57"/>
      <c r="H375" s="59"/>
      <c r="I375" s="60"/>
      <c r="J375" s="61" t="str">
        <f aca="false">IF(ISERROR(VLOOKUP(I375,Eje_Pilar!$C$2:$E$47,2,0))," ",VLOOKUP(I375,Eje_Pilar!$C$2:$E$47,2,0))</f>
        <v> </v>
      </c>
      <c r="K375" s="61" t="str">
        <f aca="false">IF(ISERROR(VLOOKUP(I375,Eje_Pilar!$C$2:$E$47,3,0))," ",VLOOKUP(I375,Eje_Pilar!$C$2:$E$47,3,0))</f>
        <v> </v>
      </c>
      <c r="L375" s="62"/>
      <c r="M375" s="57"/>
      <c r="N375" s="57"/>
      <c r="O375" s="66"/>
      <c r="P375" s="64"/>
      <c r="Q375" s="64"/>
      <c r="R375" s="65"/>
      <c r="S375" s="66"/>
      <c r="T375" s="67" t="n">
        <f aca="false">+O375+Q375+S375</f>
        <v>0</v>
      </c>
      <c r="U375" s="68"/>
      <c r="V375" s="69"/>
      <c r="W375" s="69"/>
      <c r="X375" s="69"/>
      <c r="Y375" s="56"/>
      <c r="Z375" s="56"/>
      <c r="AA375" s="88"/>
      <c r="AB375" s="57"/>
      <c r="AC375" s="57"/>
      <c r="AD375" s="57"/>
      <c r="AE375" s="57"/>
      <c r="AF375" s="71" t="str">
        <f aca="false">IF(ISERROR(U375/T375),"-",(U375/T375))</f>
        <v>-</v>
      </c>
      <c r="AG375" s="75"/>
      <c r="AH375" s="72" t="n">
        <f aca="false">IF(SUMPRODUCT((A$14:A375=A375)*(B$14:B375=B375)*(C$14:C375=C375))&gt;1,0,1)</f>
        <v>0</v>
      </c>
      <c r="AI375" s="15" t="str">
        <f aca="false">IFERROR(VLOOKUP(D375,tipo,1,0),"NO")</f>
        <v>NO</v>
      </c>
      <c r="AJ375" s="15" t="str">
        <f aca="false">IFERROR(VLOOKUP(E375,modal,1,0),"NO")</f>
        <v>NO</v>
      </c>
      <c r="AK375" s="73" t="str">
        <f aca="false">IFERROR(VLOOKUP(F375,Tipo!$C$12:$C$27,1,0),"NO")</f>
        <v>NO</v>
      </c>
      <c r="AL375" s="15" t="str">
        <f aca="false">IFERROR(VLOOKUP(H375,afectacion,1,0),"NO")</f>
        <v>NO</v>
      </c>
      <c r="AM375" s="15" t="str">
        <f aca="false">IFERROR(VLOOKUP(I375,programa,1,0),"NO")</f>
        <v>NO</v>
      </c>
    </row>
    <row r="376" customFormat="false" ht="27" hidden="false" customHeight="true" outlineLevel="0" collapsed="false">
      <c r="A376" s="57"/>
      <c r="B376" s="56"/>
      <c r="C376" s="57"/>
      <c r="D376" s="58"/>
      <c r="E376" s="57"/>
      <c r="F376" s="58"/>
      <c r="G376" s="57"/>
      <c r="H376" s="59"/>
      <c r="I376" s="60"/>
      <c r="J376" s="61" t="str">
        <f aca="false">IF(ISERROR(VLOOKUP(I376,Eje_Pilar!$C$2:$E$47,2,0))," ",VLOOKUP(I376,Eje_Pilar!$C$2:$E$47,2,0))</f>
        <v> </v>
      </c>
      <c r="K376" s="61" t="str">
        <f aca="false">IF(ISERROR(VLOOKUP(I376,Eje_Pilar!$C$2:$E$47,3,0))," ",VLOOKUP(I376,Eje_Pilar!$C$2:$E$47,3,0))</f>
        <v> </v>
      </c>
      <c r="L376" s="62"/>
      <c r="M376" s="57"/>
      <c r="N376" s="57"/>
      <c r="O376" s="66"/>
      <c r="P376" s="64"/>
      <c r="Q376" s="64"/>
      <c r="R376" s="65"/>
      <c r="S376" s="66"/>
      <c r="T376" s="67" t="n">
        <f aca="false">+O376+Q376+S376</f>
        <v>0</v>
      </c>
      <c r="U376" s="68"/>
      <c r="V376" s="69"/>
      <c r="W376" s="69"/>
      <c r="X376" s="69"/>
      <c r="Y376" s="56"/>
      <c r="Z376" s="56"/>
      <c r="AA376" s="88"/>
      <c r="AB376" s="57"/>
      <c r="AC376" s="57"/>
      <c r="AD376" s="57"/>
      <c r="AE376" s="57"/>
      <c r="AF376" s="71" t="str">
        <f aca="false">IF(ISERROR(U376/T376),"-",(U376/T376))</f>
        <v>-</v>
      </c>
      <c r="AG376" s="75"/>
      <c r="AH376" s="72" t="n">
        <f aca="false">IF(SUMPRODUCT((A$14:A376=A376)*(B$14:B376=B376)*(C$14:C376=C376))&gt;1,0,1)</f>
        <v>0</v>
      </c>
      <c r="AI376" s="15" t="str">
        <f aca="false">IFERROR(VLOOKUP(D376,tipo,1,0),"NO")</f>
        <v>NO</v>
      </c>
      <c r="AJ376" s="15" t="str">
        <f aca="false">IFERROR(VLOOKUP(E376,modal,1,0),"NO")</f>
        <v>NO</v>
      </c>
      <c r="AK376" s="73" t="str">
        <f aca="false">IFERROR(VLOOKUP(F376,Tipo!$C$12:$C$27,1,0),"NO")</f>
        <v>NO</v>
      </c>
      <c r="AL376" s="15" t="str">
        <f aca="false">IFERROR(VLOOKUP(H376,afectacion,1,0),"NO")</f>
        <v>NO</v>
      </c>
      <c r="AM376" s="15" t="str">
        <f aca="false">IFERROR(VLOOKUP(I376,programa,1,0),"NO")</f>
        <v>NO</v>
      </c>
    </row>
    <row r="377" customFormat="false" ht="27" hidden="false" customHeight="true" outlineLevel="0" collapsed="false">
      <c r="A377" s="57"/>
      <c r="B377" s="56"/>
      <c r="C377" s="57"/>
      <c r="D377" s="58"/>
      <c r="E377" s="57"/>
      <c r="F377" s="58"/>
      <c r="G377" s="57"/>
      <c r="H377" s="59"/>
      <c r="I377" s="60"/>
      <c r="J377" s="61" t="str">
        <f aca="false">IF(ISERROR(VLOOKUP(I377,Eje_Pilar!$C$2:$E$47,2,0))," ",VLOOKUP(I377,Eje_Pilar!$C$2:$E$47,2,0))</f>
        <v> </v>
      </c>
      <c r="K377" s="61" t="str">
        <f aca="false">IF(ISERROR(VLOOKUP(I377,Eje_Pilar!$C$2:$E$47,3,0))," ",VLOOKUP(I377,Eje_Pilar!$C$2:$E$47,3,0))</f>
        <v> </v>
      </c>
      <c r="L377" s="62"/>
      <c r="M377" s="57"/>
      <c r="N377" s="57"/>
      <c r="O377" s="66"/>
      <c r="P377" s="64"/>
      <c r="Q377" s="64"/>
      <c r="R377" s="65"/>
      <c r="S377" s="66"/>
      <c r="T377" s="67" t="n">
        <f aca="false">+O377+Q377+S377</f>
        <v>0</v>
      </c>
      <c r="U377" s="68"/>
      <c r="V377" s="69"/>
      <c r="W377" s="69"/>
      <c r="X377" s="69"/>
      <c r="Y377" s="56"/>
      <c r="Z377" s="56"/>
      <c r="AA377" s="88"/>
      <c r="AB377" s="57"/>
      <c r="AC377" s="57"/>
      <c r="AD377" s="57"/>
      <c r="AE377" s="57"/>
      <c r="AF377" s="71" t="str">
        <f aca="false">IF(ISERROR(U377/T377),"-",(U377/T377))</f>
        <v>-</v>
      </c>
      <c r="AG377" s="75"/>
      <c r="AH377" s="72" t="n">
        <f aca="false">IF(SUMPRODUCT((A$14:A377=A377)*(B$14:B377=B377)*(C$14:C377=C377))&gt;1,0,1)</f>
        <v>0</v>
      </c>
      <c r="AI377" s="15" t="str">
        <f aca="false">IFERROR(VLOOKUP(D377,tipo,1,0),"NO")</f>
        <v>NO</v>
      </c>
      <c r="AJ377" s="15" t="str">
        <f aca="false">IFERROR(VLOOKUP(E377,modal,1,0),"NO")</f>
        <v>NO</v>
      </c>
      <c r="AK377" s="73" t="str">
        <f aca="false">IFERROR(VLOOKUP(F377,Tipo!$C$12:$C$27,1,0),"NO")</f>
        <v>NO</v>
      </c>
      <c r="AL377" s="15" t="str">
        <f aca="false">IFERROR(VLOOKUP(H377,afectacion,1,0),"NO")</f>
        <v>NO</v>
      </c>
      <c r="AM377" s="15" t="str">
        <f aca="false">IFERROR(VLOOKUP(I377,programa,1,0),"NO")</f>
        <v>NO</v>
      </c>
    </row>
    <row r="378" customFormat="false" ht="27" hidden="false" customHeight="true" outlineLevel="0" collapsed="false">
      <c r="A378" s="57"/>
      <c r="B378" s="56"/>
      <c r="C378" s="57"/>
      <c r="D378" s="58"/>
      <c r="E378" s="57"/>
      <c r="F378" s="58"/>
      <c r="G378" s="57"/>
      <c r="H378" s="59"/>
      <c r="I378" s="60"/>
      <c r="J378" s="61" t="str">
        <f aca="false">IF(ISERROR(VLOOKUP(I378,Eje_Pilar!$C$2:$E$47,2,0))," ",VLOOKUP(I378,Eje_Pilar!$C$2:$E$47,2,0))</f>
        <v> </v>
      </c>
      <c r="K378" s="61" t="str">
        <f aca="false">IF(ISERROR(VLOOKUP(I378,Eje_Pilar!$C$2:$E$47,3,0))," ",VLOOKUP(I378,Eje_Pilar!$C$2:$E$47,3,0))</f>
        <v> </v>
      </c>
      <c r="L378" s="62"/>
      <c r="M378" s="57"/>
      <c r="N378" s="57"/>
      <c r="O378" s="66"/>
      <c r="P378" s="64"/>
      <c r="Q378" s="64"/>
      <c r="R378" s="65"/>
      <c r="S378" s="66"/>
      <c r="T378" s="67" t="n">
        <f aca="false">+O378+Q378+S378</f>
        <v>0</v>
      </c>
      <c r="U378" s="68"/>
      <c r="V378" s="69"/>
      <c r="W378" s="69"/>
      <c r="X378" s="69"/>
      <c r="Y378" s="56"/>
      <c r="Z378" s="56"/>
      <c r="AA378" s="88"/>
      <c r="AB378" s="57"/>
      <c r="AC378" s="57"/>
      <c r="AD378" s="57"/>
      <c r="AE378" s="57"/>
      <c r="AF378" s="71" t="str">
        <f aca="false">IF(ISERROR(U378/T378),"-",(U378/T378))</f>
        <v>-</v>
      </c>
      <c r="AG378" s="75"/>
      <c r="AH378" s="72" t="n">
        <f aca="false">IF(SUMPRODUCT((A$14:A378=A378)*(B$14:B378=B378)*(C$14:C378=C378))&gt;1,0,1)</f>
        <v>0</v>
      </c>
      <c r="AI378" s="15" t="str">
        <f aca="false">IFERROR(VLOOKUP(D378,tipo,1,0),"NO")</f>
        <v>NO</v>
      </c>
      <c r="AJ378" s="15" t="str">
        <f aca="false">IFERROR(VLOOKUP(E378,modal,1,0),"NO")</f>
        <v>NO</v>
      </c>
      <c r="AK378" s="73" t="str">
        <f aca="false">IFERROR(VLOOKUP(F378,Tipo!$C$12:$C$27,1,0),"NO")</f>
        <v>NO</v>
      </c>
      <c r="AL378" s="15" t="str">
        <f aca="false">IFERROR(VLOOKUP(H378,afectacion,1,0),"NO")</f>
        <v>NO</v>
      </c>
      <c r="AM378" s="15" t="str">
        <f aca="false">IFERROR(VLOOKUP(I378,programa,1,0),"NO")</f>
        <v>NO</v>
      </c>
    </row>
    <row r="379" customFormat="false" ht="27" hidden="false" customHeight="true" outlineLevel="0" collapsed="false">
      <c r="A379" s="57"/>
      <c r="B379" s="56"/>
      <c r="C379" s="57"/>
      <c r="D379" s="58"/>
      <c r="E379" s="57"/>
      <c r="F379" s="58"/>
      <c r="G379" s="57"/>
      <c r="H379" s="59"/>
      <c r="I379" s="60"/>
      <c r="J379" s="61" t="str">
        <f aca="false">IF(ISERROR(VLOOKUP(I379,Eje_Pilar!$C$2:$E$47,2,0))," ",VLOOKUP(I379,Eje_Pilar!$C$2:$E$47,2,0))</f>
        <v> </v>
      </c>
      <c r="K379" s="61" t="str">
        <f aca="false">IF(ISERROR(VLOOKUP(I379,Eje_Pilar!$C$2:$E$47,3,0))," ",VLOOKUP(I379,Eje_Pilar!$C$2:$E$47,3,0))</f>
        <v> </v>
      </c>
      <c r="L379" s="62"/>
      <c r="M379" s="57"/>
      <c r="N379" s="57"/>
      <c r="O379" s="66"/>
      <c r="P379" s="64"/>
      <c r="Q379" s="64"/>
      <c r="R379" s="65"/>
      <c r="S379" s="66"/>
      <c r="T379" s="67" t="n">
        <f aca="false">+O379+Q379+S379</f>
        <v>0</v>
      </c>
      <c r="U379" s="68"/>
      <c r="V379" s="69"/>
      <c r="W379" s="69"/>
      <c r="X379" s="69"/>
      <c r="Y379" s="56"/>
      <c r="Z379" s="56"/>
      <c r="AA379" s="88"/>
      <c r="AB379" s="57"/>
      <c r="AC379" s="57"/>
      <c r="AD379" s="57"/>
      <c r="AE379" s="57"/>
      <c r="AF379" s="71" t="str">
        <f aca="false">IF(ISERROR(U379/T379),"-",(U379/T379))</f>
        <v>-</v>
      </c>
      <c r="AG379" s="75"/>
      <c r="AH379" s="72" t="n">
        <f aca="false">IF(SUMPRODUCT((A$14:A379=A379)*(B$14:B379=B379)*(C$14:C379=C379))&gt;1,0,1)</f>
        <v>0</v>
      </c>
      <c r="AI379" s="15" t="str">
        <f aca="false">IFERROR(VLOOKUP(D379,tipo,1,0),"NO")</f>
        <v>NO</v>
      </c>
      <c r="AJ379" s="15" t="str">
        <f aca="false">IFERROR(VLOOKUP(E379,modal,1,0),"NO")</f>
        <v>NO</v>
      </c>
      <c r="AK379" s="73" t="str">
        <f aca="false">IFERROR(VLOOKUP(F379,Tipo!$C$12:$C$27,1,0),"NO")</f>
        <v>NO</v>
      </c>
      <c r="AL379" s="15" t="str">
        <f aca="false">IFERROR(VLOOKUP(H379,afectacion,1,0),"NO")</f>
        <v>NO</v>
      </c>
      <c r="AM379" s="15" t="str">
        <f aca="false">IFERROR(VLOOKUP(I379,programa,1,0),"NO")</f>
        <v>NO</v>
      </c>
    </row>
    <row r="380" customFormat="false" ht="27" hidden="false" customHeight="true" outlineLevel="0" collapsed="false">
      <c r="A380" s="57"/>
      <c r="B380" s="56"/>
      <c r="C380" s="57"/>
      <c r="D380" s="58"/>
      <c r="E380" s="57"/>
      <c r="F380" s="58"/>
      <c r="G380" s="57"/>
      <c r="H380" s="59"/>
      <c r="I380" s="60"/>
      <c r="J380" s="61" t="str">
        <f aca="false">IF(ISERROR(VLOOKUP(I380,Eje_Pilar!$C$2:$E$47,2,0))," ",VLOOKUP(I380,Eje_Pilar!$C$2:$E$47,2,0))</f>
        <v> </v>
      </c>
      <c r="K380" s="61" t="str">
        <f aca="false">IF(ISERROR(VLOOKUP(I380,Eje_Pilar!$C$2:$E$47,3,0))," ",VLOOKUP(I380,Eje_Pilar!$C$2:$E$47,3,0))</f>
        <v> </v>
      </c>
      <c r="L380" s="62"/>
      <c r="M380" s="57"/>
      <c r="N380" s="57"/>
      <c r="O380" s="66"/>
      <c r="P380" s="64"/>
      <c r="Q380" s="64"/>
      <c r="R380" s="65"/>
      <c r="S380" s="66"/>
      <c r="T380" s="67" t="n">
        <f aca="false">+O380+Q380+S380</f>
        <v>0</v>
      </c>
      <c r="U380" s="68"/>
      <c r="V380" s="69"/>
      <c r="W380" s="69"/>
      <c r="X380" s="69"/>
      <c r="Y380" s="56"/>
      <c r="Z380" s="56"/>
      <c r="AA380" s="88"/>
      <c r="AB380" s="57"/>
      <c r="AC380" s="57"/>
      <c r="AD380" s="57"/>
      <c r="AE380" s="57"/>
      <c r="AF380" s="71" t="str">
        <f aca="false">IF(ISERROR(U380/T380),"-",(U380/T380))</f>
        <v>-</v>
      </c>
      <c r="AG380" s="75"/>
      <c r="AH380" s="72" t="n">
        <f aca="false">IF(SUMPRODUCT((A$14:A380=A380)*(B$14:B380=B380)*(C$14:C380=C380))&gt;1,0,1)</f>
        <v>0</v>
      </c>
      <c r="AI380" s="15" t="str">
        <f aca="false">IFERROR(VLOOKUP(D380,tipo,1,0),"NO")</f>
        <v>NO</v>
      </c>
      <c r="AJ380" s="15" t="str">
        <f aca="false">IFERROR(VLOOKUP(E380,modal,1,0),"NO")</f>
        <v>NO</v>
      </c>
      <c r="AK380" s="73" t="str">
        <f aca="false">IFERROR(VLOOKUP(F380,Tipo!$C$12:$C$27,1,0),"NO")</f>
        <v>NO</v>
      </c>
      <c r="AL380" s="15" t="str">
        <f aca="false">IFERROR(VLOOKUP(H380,afectacion,1,0),"NO")</f>
        <v>NO</v>
      </c>
      <c r="AM380" s="15" t="str">
        <f aca="false">IFERROR(VLOOKUP(I380,programa,1,0),"NO")</f>
        <v>NO</v>
      </c>
    </row>
    <row r="381" customFormat="false" ht="27" hidden="false" customHeight="true" outlineLevel="0" collapsed="false">
      <c r="A381" s="57"/>
      <c r="B381" s="56"/>
      <c r="C381" s="57"/>
      <c r="D381" s="58"/>
      <c r="E381" s="57"/>
      <c r="F381" s="58"/>
      <c r="G381" s="57"/>
      <c r="H381" s="59"/>
      <c r="I381" s="60"/>
      <c r="J381" s="61" t="str">
        <f aca="false">IF(ISERROR(VLOOKUP(I381,Eje_Pilar!$C$2:$E$47,2,0))," ",VLOOKUP(I381,Eje_Pilar!$C$2:$E$47,2,0))</f>
        <v> </v>
      </c>
      <c r="K381" s="61" t="str">
        <f aca="false">IF(ISERROR(VLOOKUP(I381,Eje_Pilar!$C$2:$E$47,3,0))," ",VLOOKUP(I381,Eje_Pilar!$C$2:$E$47,3,0))</f>
        <v> </v>
      </c>
      <c r="L381" s="62"/>
      <c r="M381" s="57"/>
      <c r="N381" s="57"/>
      <c r="O381" s="66"/>
      <c r="P381" s="64"/>
      <c r="Q381" s="64"/>
      <c r="R381" s="65"/>
      <c r="S381" s="66"/>
      <c r="T381" s="67" t="n">
        <f aca="false">+O381+Q381+S381</f>
        <v>0</v>
      </c>
      <c r="U381" s="68"/>
      <c r="V381" s="69"/>
      <c r="W381" s="69"/>
      <c r="X381" s="69"/>
      <c r="Y381" s="56"/>
      <c r="Z381" s="56"/>
      <c r="AA381" s="88"/>
      <c r="AB381" s="57"/>
      <c r="AC381" s="57"/>
      <c r="AD381" s="57"/>
      <c r="AE381" s="57"/>
      <c r="AF381" s="71" t="str">
        <f aca="false">IF(ISERROR(U381/T381),"-",(U381/T381))</f>
        <v>-</v>
      </c>
      <c r="AG381" s="75"/>
      <c r="AH381" s="72" t="n">
        <f aca="false">IF(SUMPRODUCT((A$14:A381=A381)*(B$14:B381=B381)*(C$14:C381=C381))&gt;1,0,1)</f>
        <v>0</v>
      </c>
      <c r="AI381" s="15" t="str">
        <f aca="false">IFERROR(VLOOKUP(D381,tipo,1,0),"NO")</f>
        <v>NO</v>
      </c>
      <c r="AJ381" s="15" t="str">
        <f aca="false">IFERROR(VLOOKUP(E381,modal,1,0),"NO")</f>
        <v>NO</v>
      </c>
      <c r="AK381" s="73" t="str">
        <f aca="false">IFERROR(VLOOKUP(F381,Tipo!$C$12:$C$27,1,0),"NO")</f>
        <v>NO</v>
      </c>
      <c r="AL381" s="15" t="str">
        <f aca="false">IFERROR(VLOOKUP(H381,afectacion,1,0),"NO")</f>
        <v>NO</v>
      </c>
      <c r="AM381" s="15" t="str">
        <f aca="false">IFERROR(VLOOKUP(I381,programa,1,0),"NO")</f>
        <v>NO</v>
      </c>
    </row>
    <row r="382" customFormat="false" ht="27" hidden="false" customHeight="true" outlineLevel="0" collapsed="false">
      <c r="A382" s="57"/>
      <c r="B382" s="56"/>
      <c r="C382" s="57"/>
      <c r="D382" s="58"/>
      <c r="E382" s="57"/>
      <c r="F382" s="58"/>
      <c r="G382" s="57"/>
      <c r="H382" s="59"/>
      <c r="I382" s="60"/>
      <c r="J382" s="61" t="str">
        <f aca="false">IF(ISERROR(VLOOKUP(I382,Eje_Pilar!$C$2:$E$47,2,0))," ",VLOOKUP(I382,Eje_Pilar!$C$2:$E$47,2,0))</f>
        <v> </v>
      </c>
      <c r="K382" s="61" t="str">
        <f aca="false">IF(ISERROR(VLOOKUP(I382,Eje_Pilar!$C$2:$E$47,3,0))," ",VLOOKUP(I382,Eje_Pilar!$C$2:$E$47,3,0))</f>
        <v> </v>
      </c>
      <c r="L382" s="62"/>
      <c r="M382" s="57"/>
      <c r="N382" s="57"/>
      <c r="O382" s="66"/>
      <c r="P382" s="64"/>
      <c r="Q382" s="64"/>
      <c r="R382" s="65"/>
      <c r="S382" s="66"/>
      <c r="T382" s="67" t="n">
        <f aca="false">+O382+Q382+S382</f>
        <v>0</v>
      </c>
      <c r="U382" s="68"/>
      <c r="V382" s="69"/>
      <c r="W382" s="69"/>
      <c r="X382" s="69"/>
      <c r="Y382" s="56"/>
      <c r="Z382" s="56"/>
      <c r="AA382" s="88"/>
      <c r="AB382" s="57"/>
      <c r="AC382" s="57"/>
      <c r="AD382" s="57"/>
      <c r="AE382" s="57"/>
      <c r="AF382" s="71" t="str">
        <f aca="false">IF(ISERROR(U382/T382),"-",(U382/T382))</f>
        <v>-</v>
      </c>
      <c r="AG382" s="75"/>
      <c r="AH382" s="72" t="n">
        <f aca="false">IF(SUMPRODUCT((A$14:A382=A382)*(B$14:B382=B382)*(C$14:C382=C382))&gt;1,0,1)</f>
        <v>0</v>
      </c>
      <c r="AI382" s="15" t="str">
        <f aca="false">IFERROR(VLOOKUP(D382,tipo,1,0),"NO")</f>
        <v>NO</v>
      </c>
      <c r="AJ382" s="15" t="str">
        <f aca="false">IFERROR(VLOOKUP(E382,modal,1,0),"NO")</f>
        <v>NO</v>
      </c>
      <c r="AK382" s="73" t="str">
        <f aca="false">IFERROR(VLOOKUP(F382,Tipo!$C$12:$C$27,1,0),"NO")</f>
        <v>NO</v>
      </c>
      <c r="AL382" s="15" t="str">
        <f aca="false">IFERROR(VLOOKUP(H382,afectacion,1,0),"NO")</f>
        <v>NO</v>
      </c>
      <c r="AM382" s="15" t="str">
        <f aca="false">IFERROR(VLOOKUP(I382,programa,1,0),"NO")</f>
        <v>NO</v>
      </c>
    </row>
    <row r="383" customFormat="false" ht="27" hidden="false" customHeight="true" outlineLevel="0" collapsed="false">
      <c r="A383" s="57"/>
      <c r="B383" s="56"/>
      <c r="C383" s="57"/>
      <c r="D383" s="58"/>
      <c r="E383" s="57"/>
      <c r="F383" s="58"/>
      <c r="G383" s="57"/>
      <c r="H383" s="59"/>
      <c r="I383" s="60"/>
      <c r="J383" s="61" t="str">
        <f aca="false">IF(ISERROR(VLOOKUP(I383,Eje_Pilar!$C$2:$E$47,2,0))," ",VLOOKUP(I383,Eje_Pilar!$C$2:$E$47,2,0))</f>
        <v> </v>
      </c>
      <c r="K383" s="61" t="str">
        <f aca="false">IF(ISERROR(VLOOKUP(I383,Eje_Pilar!$C$2:$E$47,3,0))," ",VLOOKUP(I383,Eje_Pilar!$C$2:$E$47,3,0))</f>
        <v> </v>
      </c>
      <c r="L383" s="62"/>
      <c r="M383" s="57"/>
      <c r="N383" s="57"/>
      <c r="O383" s="66"/>
      <c r="P383" s="64"/>
      <c r="Q383" s="64"/>
      <c r="R383" s="65"/>
      <c r="S383" s="66"/>
      <c r="T383" s="67" t="n">
        <f aca="false">+O383+Q383+S383</f>
        <v>0</v>
      </c>
      <c r="U383" s="68"/>
      <c r="V383" s="69"/>
      <c r="W383" s="69"/>
      <c r="X383" s="69"/>
      <c r="Y383" s="56"/>
      <c r="Z383" s="56"/>
      <c r="AA383" s="88"/>
      <c r="AB383" s="57"/>
      <c r="AC383" s="57"/>
      <c r="AD383" s="57"/>
      <c r="AE383" s="57"/>
      <c r="AF383" s="71" t="str">
        <f aca="false">IF(ISERROR(U383/T383),"-",(U383/T383))</f>
        <v>-</v>
      </c>
      <c r="AG383" s="75"/>
      <c r="AH383" s="72" t="n">
        <f aca="false">IF(SUMPRODUCT((A$14:A383=A383)*(B$14:B383=B383)*(C$14:C383=C383))&gt;1,0,1)</f>
        <v>0</v>
      </c>
      <c r="AI383" s="15" t="str">
        <f aca="false">IFERROR(VLOOKUP(D383,tipo,1,0),"NO")</f>
        <v>NO</v>
      </c>
      <c r="AJ383" s="15" t="str">
        <f aca="false">IFERROR(VLOOKUP(E383,modal,1,0),"NO")</f>
        <v>NO</v>
      </c>
      <c r="AK383" s="73" t="str">
        <f aca="false">IFERROR(VLOOKUP(F383,Tipo!$C$12:$C$27,1,0),"NO")</f>
        <v>NO</v>
      </c>
      <c r="AL383" s="15" t="str">
        <f aca="false">IFERROR(VLOOKUP(H383,afectacion,1,0),"NO")</f>
        <v>NO</v>
      </c>
      <c r="AM383" s="15" t="str">
        <f aca="false">IFERROR(VLOOKUP(I383,programa,1,0),"NO")</f>
        <v>NO</v>
      </c>
    </row>
    <row r="384" customFormat="false" ht="27" hidden="false" customHeight="true" outlineLevel="0" collapsed="false">
      <c r="A384" s="57"/>
      <c r="B384" s="56"/>
      <c r="C384" s="57"/>
      <c r="D384" s="58"/>
      <c r="E384" s="57"/>
      <c r="F384" s="58"/>
      <c r="G384" s="57"/>
      <c r="H384" s="59"/>
      <c r="I384" s="60"/>
      <c r="J384" s="61" t="str">
        <f aca="false">IF(ISERROR(VLOOKUP(I384,Eje_Pilar!$C$2:$E$47,2,0))," ",VLOOKUP(I384,Eje_Pilar!$C$2:$E$47,2,0))</f>
        <v> </v>
      </c>
      <c r="K384" s="61" t="str">
        <f aca="false">IF(ISERROR(VLOOKUP(I384,Eje_Pilar!$C$2:$E$47,3,0))," ",VLOOKUP(I384,Eje_Pilar!$C$2:$E$47,3,0))</f>
        <v> </v>
      </c>
      <c r="L384" s="62"/>
      <c r="M384" s="57"/>
      <c r="N384" s="57"/>
      <c r="O384" s="66"/>
      <c r="P384" s="64"/>
      <c r="Q384" s="64"/>
      <c r="R384" s="65"/>
      <c r="S384" s="66"/>
      <c r="T384" s="67" t="n">
        <f aca="false">+O384+Q384+S384</f>
        <v>0</v>
      </c>
      <c r="U384" s="68"/>
      <c r="V384" s="69"/>
      <c r="W384" s="69"/>
      <c r="X384" s="69"/>
      <c r="Y384" s="56"/>
      <c r="Z384" s="56"/>
      <c r="AA384" s="88"/>
      <c r="AB384" s="57"/>
      <c r="AC384" s="57"/>
      <c r="AD384" s="57"/>
      <c r="AE384" s="57"/>
      <c r="AF384" s="71" t="str">
        <f aca="false">IF(ISERROR(U384/T384),"-",(U384/T384))</f>
        <v>-</v>
      </c>
      <c r="AG384" s="75"/>
      <c r="AH384" s="72" t="n">
        <f aca="false">IF(SUMPRODUCT((A$14:A384=A384)*(B$14:B384=B384)*(C$14:C384=C384))&gt;1,0,1)</f>
        <v>0</v>
      </c>
      <c r="AI384" s="15" t="str">
        <f aca="false">IFERROR(VLOOKUP(D384,tipo,1,0),"NO")</f>
        <v>NO</v>
      </c>
      <c r="AJ384" s="15" t="str">
        <f aca="false">IFERROR(VLOOKUP(E384,modal,1,0),"NO")</f>
        <v>NO</v>
      </c>
      <c r="AK384" s="73" t="str">
        <f aca="false">IFERROR(VLOOKUP(F384,Tipo!$C$12:$C$27,1,0),"NO")</f>
        <v>NO</v>
      </c>
      <c r="AL384" s="15" t="str">
        <f aca="false">IFERROR(VLOOKUP(H384,afectacion,1,0),"NO")</f>
        <v>NO</v>
      </c>
      <c r="AM384" s="15" t="str">
        <f aca="false">IFERROR(VLOOKUP(I384,programa,1,0),"NO")</f>
        <v>NO</v>
      </c>
    </row>
    <row r="385" customFormat="false" ht="27" hidden="false" customHeight="true" outlineLevel="0" collapsed="false">
      <c r="A385" s="57"/>
      <c r="B385" s="56"/>
      <c r="C385" s="57"/>
      <c r="D385" s="58"/>
      <c r="E385" s="57"/>
      <c r="F385" s="58"/>
      <c r="G385" s="57"/>
      <c r="H385" s="59"/>
      <c r="I385" s="60"/>
      <c r="J385" s="61" t="str">
        <f aca="false">IF(ISERROR(VLOOKUP(I385,Eje_Pilar!$C$2:$E$47,2,0))," ",VLOOKUP(I385,Eje_Pilar!$C$2:$E$47,2,0))</f>
        <v> </v>
      </c>
      <c r="K385" s="61" t="str">
        <f aca="false">IF(ISERROR(VLOOKUP(I385,Eje_Pilar!$C$2:$E$47,3,0))," ",VLOOKUP(I385,Eje_Pilar!$C$2:$E$47,3,0))</f>
        <v> </v>
      </c>
      <c r="L385" s="62"/>
      <c r="M385" s="57"/>
      <c r="N385" s="57"/>
      <c r="O385" s="66"/>
      <c r="P385" s="64"/>
      <c r="Q385" s="64"/>
      <c r="R385" s="65"/>
      <c r="S385" s="66"/>
      <c r="T385" s="67" t="n">
        <f aca="false">+O385+Q385+S385</f>
        <v>0</v>
      </c>
      <c r="U385" s="68"/>
      <c r="V385" s="69"/>
      <c r="W385" s="69"/>
      <c r="X385" s="69"/>
      <c r="Y385" s="56"/>
      <c r="Z385" s="56"/>
      <c r="AA385" s="88"/>
      <c r="AB385" s="57"/>
      <c r="AC385" s="57"/>
      <c r="AD385" s="57"/>
      <c r="AE385" s="57"/>
      <c r="AF385" s="71" t="str">
        <f aca="false">IF(ISERROR(U385/T385),"-",(U385/T385))</f>
        <v>-</v>
      </c>
      <c r="AG385" s="75"/>
      <c r="AH385" s="72" t="n">
        <f aca="false">IF(SUMPRODUCT((A$14:A385=A385)*(B$14:B385=B385)*(C$14:C385=C385))&gt;1,0,1)</f>
        <v>0</v>
      </c>
      <c r="AI385" s="15" t="str">
        <f aca="false">IFERROR(VLOOKUP(D385,tipo,1,0),"NO")</f>
        <v>NO</v>
      </c>
      <c r="AJ385" s="15" t="str">
        <f aca="false">IFERROR(VLOOKUP(E385,modal,1,0),"NO")</f>
        <v>NO</v>
      </c>
      <c r="AK385" s="73" t="str">
        <f aca="false">IFERROR(VLOOKUP(F385,Tipo!$C$12:$C$27,1,0),"NO")</f>
        <v>NO</v>
      </c>
      <c r="AL385" s="15" t="str">
        <f aca="false">IFERROR(VLOOKUP(H385,afectacion,1,0),"NO")</f>
        <v>NO</v>
      </c>
      <c r="AM385" s="15" t="str">
        <f aca="false">IFERROR(VLOOKUP(I385,programa,1,0),"NO")</f>
        <v>NO</v>
      </c>
    </row>
    <row r="386" customFormat="false" ht="27" hidden="false" customHeight="true" outlineLevel="0" collapsed="false">
      <c r="A386" s="57"/>
      <c r="B386" s="56"/>
      <c r="C386" s="57"/>
      <c r="D386" s="58"/>
      <c r="E386" s="57"/>
      <c r="F386" s="58"/>
      <c r="G386" s="57"/>
      <c r="H386" s="59"/>
      <c r="I386" s="60"/>
      <c r="J386" s="61" t="str">
        <f aca="false">IF(ISERROR(VLOOKUP(I386,Eje_Pilar!$C$2:$E$47,2,0))," ",VLOOKUP(I386,Eje_Pilar!$C$2:$E$47,2,0))</f>
        <v> </v>
      </c>
      <c r="K386" s="61" t="str">
        <f aca="false">IF(ISERROR(VLOOKUP(I386,Eje_Pilar!$C$2:$E$47,3,0))," ",VLOOKUP(I386,Eje_Pilar!$C$2:$E$47,3,0))</f>
        <v> </v>
      </c>
      <c r="L386" s="62"/>
      <c r="M386" s="57"/>
      <c r="N386" s="57"/>
      <c r="O386" s="66"/>
      <c r="P386" s="64"/>
      <c r="Q386" s="64"/>
      <c r="R386" s="65"/>
      <c r="S386" s="66"/>
      <c r="T386" s="67" t="n">
        <f aca="false">+O386+Q386+S386</f>
        <v>0</v>
      </c>
      <c r="U386" s="68"/>
      <c r="V386" s="69"/>
      <c r="W386" s="69"/>
      <c r="X386" s="69"/>
      <c r="Y386" s="56"/>
      <c r="Z386" s="56"/>
      <c r="AA386" s="88"/>
      <c r="AB386" s="57"/>
      <c r="AC386" s="57"/>
      <c r="AD386" s="57"/>
      <c r="AE386" s="57"/>
      <c r="AF386" s="71" t="str">
        <f aca="false">IF(ISERROR(U386/T386),"-",(U386/T386))</f>
        <v>-</v>
      </c>
      <c r="AG386" s="75"/>
      <c r="AH386" s="72" t="n">
        <f aca="false">IF(SUMPRODUCT((A$14:A386=A386)*(B$14:B386=B386)*(C$14:C386=C386))&gt;1,0,1)</f>
        <v>0</v>
      </c>
      <c r="AI386" s="15" t="str">
        <f aca="false">IFERROR(VLOOKUP(D386,tipo,1,0),"NO")</f>
        <v>NO</v>
      </c>
      <c r="AJ386" s="15" t="str">
        <f aca="false">IFERROR(VLOOKUP(E386,modal,1,0),"NO")</f>
        <v>NO</v>
      </c>
      <c r="AK386" s="73" t="str">
        <f aca="false">IFERROR(VLOOKUP(F386,Tipo!$C$12:$C$27,1,0),"NO")</f>
        <v>NO</v>
      </c>
      <c r="AL386" s="15" t="str">
        <f aca="false">IFERROR(VLOOKUP(H386,afectacion,1,0),"NO")</f>
        <v>NO</v>
      </c>
      <c r="AM386" s="15" t="str">
        <f aca="false">IFERROR(VLOOKUP(I386,programa,1,0),"NO")</f>
        <v>NO</v>
      </c>
    </row>
    <row r="387" customFormat="false" ht="27" hidden="false" customHeight="true" outlineLevel="0" collapsed="false">
      <c r="A387" s="57"/>
      <c r="B387" s="56"/>
      <c r="C387" s="57"/>
      <c r="D387" s="58"/>
      <c r="E387" s="57"/>
      <c r="F387" s="58"/>
      <c r="G387" s="57"/>
      <c r="H387" s="59"/>
      <c r="I387" s="60"/>
      <c r="J387" s="61" t="str">
        <f aca="false">IF(ISERROR(VLOOKUP(I387,Eje_Pilar!$C$2:$E$47,2,0))," ",VLOOKUP(I387,Eje_Pilar!$C$2:$E$47,2,0))</f>
        <v> </v>
      </c>
      <c r="K387" s="61" t="str">
        <f aca="false">IF(ISERROR(VLOOKUP(I387,Eje_Pilar!$C$2:$E$47,3,0))," ",VLOOKUP(I387,Eje_Pilar!$C$2:$E$47,3,0))</f>
        <v> </v>
      </c>
      <c r="L387" s="62"/>
      <c r="M387" s="57"/>
      <c r="N387" s="57"/>
      <c r="O387" s="66"/>
      <c r="P387" s="64"/>
      <c r="Q387" s="64"/>
      <c r="R387" s="65"/>
      <c r="S387" s="66"/>
      <c r="T387" s="67" t="n">
        <f aca="false">+O387+Q387+S387</f>
        <v>0</v>
      </c>
      <c r="U387" s="68"/>
      <c r="V387" s="69"/>
      <c r="W387" s="69"/>
      <c r="X387" s="69"/>
      <c r="Y387" s="56"/>
      <c r="Z387" s="56"/>
      <c r="AA387" s="88"/>
      <c r="AB387" s="57"/>
      <c r="AC387" s="57"/>
      <c r="AD387" s="57"/>
      <c r="AE387" s="57"/>
      <c r="AF387" s="71" t="str">
        <f aca="false">IF(ISERROR(U387/T387),"-",(U387/T387))</f>
        <v>-</v>
      </c>
      <c r="AG387" s="75"/>
      <c r="AH387" s="72" t="n">
        <f aca="false">IF(SUMPRODUCT((A$14:A387=A387)*(B$14:B387=B387)*(C$14:C387=C387))&gt;1,0,1)</f>
        <v>0</v>
      </c>
      <c r="AI387" s="15" t="str">
        <f aca="false">IFERROR(VLOOKUP(D387,tipo,1,0),"NO")</f>
        <v>NO</v>
      </c>
      <c r="AJ387" s="15" t="str">
        <f aca="false">IFERROR(VLOOKUP(E387,modal,1,0),"NO")</f>
        <v>NO</v>
      </c>
      <c r="AK387" s="73" t="str">
        <f aca="false">IFERROR(VLOOKUP(F387,Tipo!$C$12:$C$27,1,0),"NO")</f>
        <v>NO</v>
      </c>
      <c r="AL387" s="15" t="str">
        <f aca="false">IFERROR(VLOOKUP(H387,afectacion,1,0),"NO")</f>
        <v>NO</v>
      </c>
      <c r="AM387" s="15" t="str">
        <f aca="false">IFERROR(VLOOKUP(I387,programa,1,0),"NO")</f>
        <v>NO</v>
      </c>
    </row>
    <row r="388" customFormat="false" ht="27" hidden="false" customHeight="true" outlineLevel="0" collapsed="false">
      <c r="A388" s="57"/>
      <c r="B388" s="56"/>
      <c r="C388" s="57"/>
      <c r="D388" s="58"/>
      <c r="E388" s="57"/>
      <c r="F388" s="58"/>
      <c r="G388" s="57"/>
      <c r="H388" s="59"/>
      <c r="I388" s="60"/>
      <c r="J388" s="61" t="str">
        <f aca="false">IF(ISERROR(VLOOKUP(I388,Eje_Pilar!$C$2:$E$47,2,0))," ",VLOOKUP(I388,Eje_Pilar!$C$2:$E$47,2,0))</f>
        <v> </v>
      </c>
      <c r="K388" s="61" t="str">
        <f aca="false">IF(ISERROR(VLOOKUP(I388,Eje_Pilar!$C$2:$E$47,3,0))," ",VLOOKUP(I388,Eje_Pilar!$C$2:$E$47,3,0))</f>
        <v> </v>
      </c>
      <c r="L388" s="62"/>
      <c r="M388" s="57"/>
      <c r="N388" s="57"/>
      <c r="O388" s="66"/>
      <c r="P388" s="64"/>
      <c r="Q388" s="64"/>
      <c r="R388" s="65"/>
      <c r="S388" s="66"/>
      <c r="T388" s="67" t="n">
        <f aca="false">+O388+Q388+S388</f>
        <v>0</v>
      </c>
      <c r="U388" s="68"/>
      <c r="V388" s="69"/>
      <c r="W388" s="69"/>
      <c r="X388" s="69"/>
      <c r="Y388" s="56"/>
      <c r="Z388" s="56"/>
      <c r="AA388" s="88"/>
      <c r="AB388" s="57"/>
      <c r="AC388" s="57"/>
      <c r="AD388" s="57"/>
      <c r="AE388" s="57"/>
      <c r="AF388" s="71" t="str">
        <f aca="false">IF(ISERROR(U388/T388),"-",(U388/T388))</f>
        <v>-</v>
      </c>
      <c r="AG388" s="75"/>
      <c r="AH388" s="72" t="n">
        <f aca="false">IF(SUMPRODUCT((A$14:A388=A388)*(B$14:B388=B388)*(C$14:C388=C388))&gt;1,0,1)</f>
        <v>0</v>
      </c>
      <c r="AI388" s="15" t="str">
        <f aca="false">IFERROR(VLOOKUP(D388,tipo,1,0),"NO")</f>
        <v>NO</v>
      </c>
      <c r="AJ388" s="15" t="str">
        <f aca="false">IFERROR(VLOOKUP(E388,modal,1,0),"NO")</f>
        <v>NO</v>
      </c>
      <c r="AK388" s="73" t="str">
        <f aca="false">IFERROR(VLOOKUP(F388,Tipo!$C$12:$C$27,1,0),"NO")</f>
        <v>NO</v>
      </c>
      <c r="AL388" s="15" t="str">
        <f aca="false">IFERROR(VLOOKUP(H388,afectacion,1,0),"NO")</f>
        <v>NO</v>
      </c>
      <c r="AM388" s="15" t="str">
        <f aca="false">IFERROR(VLOOKUP(I388,programa,1,0),"NO")</f>
        <v>NO</v>
      </c>
    </row>
    <row r="389" customFormat="false" ht="27" hidden="false" customHeight="true" outlineLevel="0" collapsed="false">
      <c r="A389" s="57"/>
      <c r="B389" s="56"/>
      <c r="C389" s="57"/>
      <c r="D389" s="58"/>
      <c r="E389" s="57"/>
      <c r="F389" s="58"/>
      <c r="G389" s="57"/>
      <c r="H389" s="59"/>
      <c r="I389" s="60"/>
      <c r="J389" s="61" t="str">
        <f aca="false">IF(ISERROR(VLOOKUP(I389,Eje_Pilar!$C$2:$E$47,2,0))," ",VLOOKUP(I389,Eje_Pilar!$C$2:$E$47,2,0))</f>
        <v> </v>
      </c>
      <c r="K389" s="61" t="str">
        <f aca="false">IF(ISERROR(VLOOKUP(I389,Eje_Pilar!$C$2:$E$47,3,0))," ",VLOOKUP(I389,Eje_Pilar!$C$2:$E$47,3,0))</f>
        <v> </v>
      </c>
      <c r="L389" s="62"/>
      <c r="M389" s="57"/>
      <c r="N389" s="57"/>
      <c r="O389" s="66"/>
      <c r="P389" s="64"/>
      <c r="Q389" s="64"/>
      <c r="R389" s="65"/>
      <c r="S389" s="66"/>
      <c r="T389" s="67" t="n">
        <f aca="false">+O389+Q389+S389</f>
        <v>0</v>
      </c>
      <c r="U389" s="68"/>
      <c r="V389" s="69"/>
      <c r="W389" s="69"/>
      <c r="X389" s="69"/>
      <c r="Y389" s="56"/>
      <c r="Z389" s="56"/>
      <c r="AA389" s="88"/>
      <c r="AB389" s="57"/>
      <c r="AC389" s="57"/>
      <c r="AD389" s="57"/>
      <c r="AE389" s="57"/>
      <c r="AF389" s="71" t="str">
        <f aca="false">IF(ISERROR(U389/T389),"-",(U389/T389))</f>
        <v>-</v>
      </c>
      <c r="AG389" s="75"/>
      <c r="AH389" s="72" t="n">
        <f aca="false">IF(SUMPRODUCT((A$14:A389=A389)*(B$14:B389=B389)*(C$14:C389=C389))&gt;1,0,1)</f>
        <v>0</v>
      </c>
      <c r="AI389" s="15" t="str">
        <f aca="false">IFERROR(VLOOKUP(D389,tipo,1,0),"NO")</f>
        <v>NO</v>
      </c>
      <c r="AJ389" s="15" t="str">
        <f aca="false">IFERROR(VLOOKUP(E389,modal,1,0),"NO")</f>
        <v>NO</v>
      </c>
      <c r="AK389" s="73" t="str">
        <f aca="false">IFERROR(VLOOKUP(F389,Tipo!$C$12:$C$27,1,0),"NO")</f>
        <v>NO</v>
      </c>
      <c r="AL389" s="15" t="str">
        <f aca="false">IFERROR(VLOOKUP(H389,afectacion,1,0),"NO")</f>
        <v>NO</v>
      </c>
      <c r="AM389" s="15" t="str">
        <f aca="false">IFERROR(VLOOKUP(I389,programa,1,0),"NO")</f>
        <v>NO</v>
      </c>
    </row>
    <row r="390" customFormat="false" ht="27" hidden="false" customHeight="true" outlineLevel="0" collapsed="false">
      <c r="A390" s="57"/>
      <c r="B390" s="56"/>
      <c r="C390" s="57"/>
      <c r="D390" s="58"/>
      <c r="E390" s="57"/>
      <c r="F390" s="58"/>
      <c r="G390" s="57"/>
      <c r="H390" s="59"/>
      <c r="I390" s="60"/>
      <c r="J390" s="61" t="str">
        <f aca="false">IF(ISERROR(VLOOKUP(I390,Eje_Pilar!$C$2:$E$47,2,0))," ",VLOOKUP(I390,Eje_Pilar!$C$2:$E$47,2,0))</f>
        <v> </v>
      </c>
      <c r="K390" s="61" t="str">
        <f aca="false">IF(ISERROR(VLOOKUP(I390,Eje_Pilar!$C$2:$E$47,3,0))," ",VLOOKUP(I390,Eje_Pilar!$C$2:$E$47,3,0))</f>
        <v> </v>
      </c>
      <c r="L390" s="62"/>
      <c r="M390" s="57"/>
      <c r="N390" s="57"/>
      <c r="O390" s="66"/>
      <c r="P390" s="64"/>
      <c r="Q390" s="64"/>
      <c r="R390" s="65"/>
      <c r="S390" s="66"/>
      <c r="T390" s="67" t="n">
        <f aca="false">+O390+Q390+S390</f>
        <v>0</v>
      </c>
      <c r="U390" s="68"/>
      <c r="V390" s="69"/>
      <c r="W390" s="69"/>
      <c r="X390" s="69"/>
      <c r="Y390" s="56"/>
      <c r="Z390" s="56"/>
      <c r="AA390" s="88"/>
      <c r="AB390" s="57"/>
      <c r="AC390" s="57"/>
      <c r="AD390" s="57"/>
      <c r="AE390" s="57"/>
      <c r="AF390" s="71" t="str">
        <f aca="false">IF(ISERROR(U390/T390),"-",(U390/T390))</f>
        <v>-</v>
      </c>
      <c r="AG390" s="75"/>
      <c r="AH390" s="72" t="n">
        <f aca="false">IF(SUMPRODUCT((A$14:A390=A390)*(B$14:B390=B390)*(C$14:C390=C390))&gt;1,0,1)</f>
        <v>0</v>
      </c>
      <c r="AI390" s="15" t="str">
        <f aca="false">IFERROR(VLOOKUP(D390,tipo,1,0),"NO")</f>
        <v>NO</v>
      </c>
      <c r="AJ390" s="15" t="str">
        <f aca="false">IFERROR(VLOOKUP(E390,modal,1,0),"NO")</f>
        <v>NO</v>
      </c>
      <c r="AK390" s="73" t="str">
        <f aca="false">IFERROR(VLOOKUP(F390,Tipo!$C$12:$C$27,1,0),"NO")</f>
        <v>NO</v>
      </c>
      <c r="AL390" s="15" t="str">
        <f aca="false">IFERROR(VLOOKUP(H390,afectacion,1,0),"NO")</f>
        <v>NO</v>
      </c>
      <c r="AM390" s="15" t="str">
        <f aca="false">IFERROR(VLOOKUP(I390,programa,1,0),"NO")</f>
        <v>NO</v>
      </c>
    </row>
    <row r="391" customFormat="false" ht="27" hidden="false" customHeight="true" outlineLevel="0" collapsed="false">
      <c r="A391" s="57"/>
      <c r="B391" s="56"/>
      <c r="C391" s="57"/>
      <c r="D391" s="58"/>
      <c r="E391" s="57"/>
      <c r="F391" s="58"/>
      <c r="G391" s="57"/>
      <c r="H391" s="59"/>
      <c r="I391" s="60"/>
      <c r="J391" s="61" t="str">
        <f aca="false">IF(ISERROR(VLOOKUP(I391,Eje_Pilar!$C$2:$E$47,2,0))," ",VLOOKUP(I391,Eje_Pilar!$C$2:$E$47,2,0))</f>
        <v> </v>
      </c>
      <c r="K391" s="61" t="str">
        <f aca="false">IF(ISERROR(VLOOKUP(I391,Eje_Pilar!$C$2:$E$47,3,0))," ",VLOOKUP(I391,Eje_Pilar!$C$2:$E$47,3,0))</f>
        <v> </v>
      </c>
      <c r="L391" s="62"/>
      <c r="M391" s="57"/>
      <c r="N391" s="57"/>
      <c r="O391" s="66"/>
      <c r="P391" s="64"/>
      <c r="Q391" s="64"/>
      <c r="R391" s="65"/>
      <c r="S391" s="66"/>
      <c r="T391" s="67" t="n">
        <f aca="false">+O391+Q391+S391</f>
        <v>0</v>
      </c>
      <c r="U391" s="68"/>
      <c r="V391" s="69"/>
      <c r="W391" s="69"/>
      <c r="X391" s="69"/>
      <c r="Y391" s="56"/>
      <c r="Z391" s="56"/>
      <c r="AA391" s="88"/>
      <c r="AB391" s="57"/>
      <c r="AC391" s="57"/>
      <c r="AD391" s="57"/>
      <c r="AE391" s="57"/>
      <c r="AF391" s="71" t="str">
        <f aca="false">IF(ISERROR(U391/T391),"-",(U391/T391))</f>
        <v>-</v>
      </c>
      <c r="AG391" s="75"/>
      <c r="AH391" s="72" t="n">
        <f aca="false">IF(SUMPRODUCT((A$14:A391=A391)*(B$14:B391=B391)*(C$14:C391=C391))&gt;1,0,1)</f>
        <v>0</v>
      </c>
      <c r="AI391" s="15" t="str">
        <f aca="false">IFERROR(VLOOKUP(D391,tipo,1,0),"NO")</f>
        <v>NO</v>
      </c>
      <c r="AJ391" s="15" t="str">
        <f aca="false">IFERROR(VLOOKUP(E391,modal,1,0),"NO")</f>
        <v>NO</v>
      </c>
      <c r="AK391" s="73" t="str">
        <f aca="false">IFERROR(VLOOKUP(F391,Tipo!$C$12:$C$27,1,0),"NO")</f>
        <v>NO</v>
      </c>
      <c r="AL391" s="15" t="str">
        <f aca="false">IFERROR(VLOOKUP(H391,afectacion,1,0),"NO")</f>
        <v>NO</v>
      </c>
      <c r="AM391" s="15" t="str">
        <f aca="false">IFERROR(VLOOKUP(I391,programa,1,0),"NO")</f>
        <v>NO</v>
      </c>
    </row>
    <row r="392" customFormat="false" ht="27" hidden="false" customHeight="true" outlineLevel="0" collapsed="false">
      <c r="A392" s="57"/>
      <c r="B392" s="56"/>
      <c r="C392" s="57"/>
      <c r="D392" s="58"/>
      <c r="E392" s="57"/>
      <c r="F392" s="58"/>
      <c r="G392" s="57"/>
      <c r="H392" s="59"/>
      <c r="I392" s="60"/>
      <c r="J392" s="61" t="str">
        <f aca="false">IF(ISERROR(VLOOKUP(I392,Eje_Pilar!$C$2:$E$47,2,0))," ",VLOOKUP(I392,Eje_Pilar!$C$2:$E$47,2,0))</f>
        <v> </v>
      </c>
      <c r="K392" s="61" t="str">
        <f aca="false">IF(ISERROR(VLOOKUP(I392,Eje_Pilar!$C$2:$E$47,3,0))," ",VLOOKUP(I392,Eje_Pilar!$C$2:$E$47,3,0))</f>
        <v> </v>
      </c>
      <c r="L392" s="62"/>
      <c r="M392" s="57"/>
      <c r="N392" s="57"/>
      <c r="O392" s="66"/>
      <c r="P392" s="64"/>
      <c r="Q392" s="64"/>
      <c r="R392" s="65"/>
      <c r="S392" s="66"/>
      <c r="T392" s="67" t="n">
        <f aca="false">+O392+Q392+S392</f>
        <v>0</v>
      </c>
      <c r="U392" s="68"/>
      <c r="V392" s="69"/>
      <c r="W392" s="69"/>
      <c r="X392" s="69"/>
      <c r="Y392" s="56"/>
      <c r="Z392" s="56"/>
      <c r="AA392" s="88"/>
      <c r="AB392" s="57"/>
      <c r="AC392" s="57"/>
      <c r="AD392" s="57"/>
      <c r="AE392" s="57"/>
      <c r="AF392" s="71" t="str">
        <f aca="false">IF(ISERROR(U392/T392),"-",(U392/T392))</f>
        <v>-</v>
      </c>
      <c r="AG392" s="75"/>
      <c r="AH392" s="72" t="n">
        <f aca="false">IF(SUMPRODUCT((A$14:A392=A392)*(B$14:B392=B392)*(C$14:C392=C392))&gt;1,0,1)</f>
        <v>0</v>
      </c>
      <c r="AI392" s="15" t="str">
        <f aca="false">IFERROR(VLOOKUP(D392,tipo,1,0),"NO")</f>
        <v>NO</v>
      </c>
      <c r="AJ392" s="15" t="str">
        <f aca="false">IFERROR(VLOOKUP(E392,modal,1,0),"NO")</f>
        <v>NO</v>
      </c>
      <c r="AK392" s="73" t="str">
        <f aca="false">IFERROR(VLOOKUP(F392,Tipo!$C$12:$C$27,1,0),"NO")</f>
        <v>NO</v>
      </c>
      <c r="AL392" s="15" t="str">
        <f aca="false">IFERROR(VLOOKUP(H392,afectacion,1,0),"NO")</f>
        <v>NO</v>
      </c>
      <c r="AM392" s="15" t="str">
        <f aca="false">IFERROR(VLOOKUP(I392,programa,1,0),"NO")</f>
        <v>NO</v>
      </c>
    </row>
    <row r="393" customFormat="false" ht="27" hidden="false" customHeight="true" outlineLevel="0" collapsed="false">
      <c r="A393" s="57"/>
      <c r="B393" s="56"/>
      <c r="C393" s="57"/>
      <c r="D393" s="58"/>
      <c r="E393" s="57"/>
      <c r="F393" s="58"/>
      <c r="G393" s="57"/>
      <c r="H393" s="59"/>
      <c r="I393" s="60"/>
      <c r="J393" s="61" t="str">
        <f aca="false">IF(ISERROR(VLOOKUP(I393,Eje_Pilar!$C$2:$E$47,2,0))," ",VLOOKUP(I393,Eje_Pilar!$C$2:$E$47,2,0))</f>
        <v> </v>
      </c>
      <c r="K393" s="61" t="str">
        <f aca="false">IF(ISERROR(VLOOKUP(I393,Eje_Pilar!$C$2:$E$47,3,0))," ",VLOOKUP(I393,Eje_Pilar!$C$2:$E$47,3,0))</f>
        <v> </v>
      </c>
      <c r="L393" s="62"/>
      <c r="M393" s="57"/>
      <c r="N393" s="57"/>
      <c r="O393" s="66"/>
      <c r="P393" s="64"/>
      <c r="Q393" s="64"/>
      <c r="R393" s="65"/>
      <c r="S393" s="66"/>
      <c r="T393" s="67" t="n">
        <f aca="false">+O393+Q393+S393</f>
        <v>0</v>
      </c>
      <c r="U393" s="68"/>
      <c r="V393" s="69"/>
      <c r="W393" s="69"/>
      <c r="X393" s="69"/>
      <c r="Y393" s="56"/>
      <c r="Z393" s="56"/>
      <c r="AA393" s="88"/>
      <c r="AB393" s="57"/>
      <c r="AC393" s="57"/>
      <c r="AD393" s="57"/>
      <c r="AE393" s="57"/>
      <c r="AF393" s="71" t="str">
        <f aca="false">IF(ISERROR(U393/T393),"-",(U393/T393))</f>
        <v>-</v>
      </c>
      <c r="AG393" s="75"/>
      <c r="AH393" s="72" t="n">
        <f aca="false">IF(SUMPRODUCT((A$14:A393=A393)*(B$14:B393=B393)*(C$14:C393=C393))&gt;1,0,1)</f>
        <v>0</v>
      </c>
      <c r="AI393" s="15" t="str">
        <f aca="false">IFERROR(VLOOKUP(D393,tipo,1,0),"NO")</f>
        <v>NO</v>
      </c>
      <c r="AJ393" s="15" t="str">
        <f aca="false">IFERROR(VLOOKUP(E393,modal,1,0),"NO")</f>
        <v>NO</v>
      </c>
      <c r="AK393" s="73" t="str">
        <f aca="false">IFERROR(VLOOKUP(F393,Tipo!$C$12:$C$27,1,0),"NO")</f>
        <v>NO</v>
      </c>
      <c r="AL393" s="15" t="str">
        <f aca="false">IFERROR(VLOOKUP(H393,afectacion,1,0),"NO")</f>
        <v>NO</v>
      </c>
      <c r="AM393" s="15" t="str">
        <f aca="false">IFERROR(VLOOKUP(I393,programa,1,0),"NO")</f>
        <v>NO</v>
      </c>
    </row>
    <row r="394" customFormat="false" ht="27" hidden="false" customHeight="true" outlineLevel="0" collapsed="false">
      <c r="A394" s="57"/>
      <c r="B394" s="56"/>
      <c r="C394" s="57"/>
      <c r="D394" s="58"/>
      <c r="E394" s="57"/>
      <c r="F394" s="58"/>
      <c r="G394" s="57"/>
      <c r="H394" s="59"/>
      <c r="I394" s="60"/>
      <c r="J394" s="61" t="str">
        <f aca="false">IF(ISERROR(VLOOKUP(I394,Eje_Pilar!$C$2:$E$47,2,0))," ",VLOOKUP(I394,Eje_Pilar!$C$2:$E$47,2,0))</f>
        <v> </v>
      </c>
      <c r="K394" s="61" t="str">
        <f aca="false">IF(ISERROR(VLOOKUP(I394,Eje_Pilar!$C$2:$E$47,3,0))," ",VLOOKUP(I394,Eje_Pilar!$C$2:$E$47,3,0))</f>
        <v> </v>
      </c>
      <c r="L394" s="62"/>
      <c r="M394" s="57"/>
      <c r="N394" s="57"/>
      <c r="O394" s="66"/>
      <c r="P394" s="64"/>
      <c r="Q394" s="64"/>
      <c r="R394" s="65"/>
      <c r="S394" s="66"/>
      <c r="T394" s="67" t="n">
        <f aca="false">+O394+Q394+S394</f>
        <v>0</v>
      </c>
      <c r="U394" s="68"/>
      <c r="V394" s="69"/>
      <c r="W394" s="69"/>
      <c r="X394" s="69"/>
      <c r="Y394" s="56"/>
      <c r="Z394" s="56"/>
      <c r="AA394" s="88"/>
      <c r="AB394" s="57"/>
      <c r="AC394" s="57"/>
      <c r="AD394" s="57"/>
      <c r="AE394" s="57"/>
      <c r="AF394" s="71" t="str">
        <f aca="false">IF(ISERROR(U394/T394),"-",(U394/T394))</f>
        <v>-</v>
      </c>
      <c r="AG394" s="75"/>
      <c r="AH394" s="72" t="n">
        <f aca="false">IF(SUMPRODUCT((A$14:A394=A394)*(B$14:B394=B394)*(C$14:C394=C394))&gt;1,0,1)</f>
        <v>0</v>
      </c>
      <c r="AI394" s="15" t="str">
        <f aca="false">IFERROR(VLOOKUP(D394,tipo,1,0),"NO")</f>
        <v>NO</v>
      </c>
      <c r="AJ394" s="15" t="str">
        <f aca="false">IFERROR(VLOOKUP(E394,modal,1,0),"NO")</f>
        <v>NO</v>
      </c>
      <c r="AK394" s="73" t="str">
        <f aca="false">IFERROR(VLOOKUP(F394,Tipo!$C$12:$C$27,1,0),"NO")</f>
        <v>NO</v>
      </c>
      <c r="AL394" s="15" t="str">
        <f aca="false">IFERROR(VLOOKUP(H394,afectacion,1,0),"NO")</f>
        <v>NO</v>
      </c>
      <c r="AM394" s="15" t="str">
        <f aca="false">IFERROR(VLOOKUP(I394,programa,1,0),"NO")</f>
        <v>NO</v>
      </c>
    </row>
    <row r="395" customFormat="false" ht="27" hidden="false" customHeight="true" outlineLevel="0" collapsed="false">
      <c r="A395" s="57"/>
      <c r="B395" s="56"/>
      <c r="C395" s="57"/>
      <c r="D395" s="58"/>
      <c r="E395" s="57"/>
      <c r="F395" s="58"/>
      <c r="G395" s="57"/>
      <c r="H395" s="59"/>
      <c r="I395" s="60"/>
      <c r="J395" s="61" t="str">
        <f aca="false">IF(ISERROR(VLOOKUP(I395,Eje_Pilar!$C$2:$E$47,2,0))," ",VLOOKUP(I395,Eje_Pilar!$C$2:$E$47,2,0))</f>
        <v> </v>
      </c>
      <c r="K395" s="61" t="str">
        <f aca="false">IF(ISERROR(VLOOKUP(I395,Eje_Pilar!$C$2:$E$47,3,0))," ",VLOOKUP(I395,Eje_Pilar!$C$2:$E$47,3,0))</f>
        <v> </v>
      </c>
      <c r="L395" s="62"/>
      <c r="M395" s="57"/>
      <c r="N395" s="57"/>
      <c r="O395" s="66"/>
      <c r="P395" s="64"/>
      <c r="Q395" s="64"/>
      <c r="R395" s="65"/>
      <c r="S395" s="66"/>
      <c r="T395" s="67" t="n">
        <f aca="false">+O395+Q395+S395</f>
        <v>0</v>
      </c>
      <c r="U395" s="68"/>
      <c r="V395" s="69"/>
      <c r="W395" s="69"/>
      <c r="X395" s="69"/>
      <c r="Y395" s="56"/>
      <c r="Z395" s="56"/>
      <c r="AA395" s="88"/>
      <c r="AB395" s="57"/>
      <c r="AC395" s="57"/>
      <c r="AD395" s="57"/>
      <c r="AE395" s="57"/>
      <c r="AF395" s="71" t="str">
        <f aca="false">IF(ISERROR(U395/T395),"-",(U395/T395))</f>
        <v>-</v>
      </c>
      <c r="AG395" s="75"/>
      <c r="AH395" s="72" t="n">
        <f aca="false">IF(SUMPRODUCT((A$14:A395=A395)*(B$14:B395=B395)*(C$14:C395=C395))&gt;1,0,1)</f>
        <v>0</v>
      </c>
      <c r="AI395" s="15" t="str">
        <f aca="false">IFERROR(VLOOKUP(D395,tipo,1,0),"NO")</f>
        <v>NO</v>
      </c>
      <c r="AJ395" s="15" t="str">
        <f aca="false">IFERROR(VLOOKUP(E395,modal,1,0),"NO")</f>
        <v>NO</v>
      </c>
      <c r="AK395" s="73" t="str">
        <f aca="false">IFERROR(VLOOKUP(F395,Tipo!$C$12:$C$27,1,0),"NO")</f>
        <v>NO</v>
      </c>
      <c r="AL395" s="15" t="str">
        <f aca="false">IFERROR(VLOOKUP(H395,afectacion,1,0),"NO")</f>
        <v>NO</v>
      </c>
      <c r="AM395" s="15" t="str">
        <f aca="false">IFERROR(VLOOKUP(I395,programa,1,0),"NO")</f>
        <v>NO</v>
      </c>
    </row>
    <row r="396" customFormat="false" ht="27" hidden="false" customHeight="true" outlineLevel="0" collapsed="false">
      <c r="A396" s="57"/>
      <c r="B396" s="56"/>
      <c r="C396" s="57"/>
      <c r="D396" s="58"/>
      <c r="E396" s="57"/>
      <c r="F396" s="58"/>
      <c r="G396" s="57"/>
      <c r="H396" s="59"/>
      <c r="I396" s="60"/>
      <c r="J396" s="61" t="str">
        <f aca="false">IF(ISERROR(VLOOKUP(I396,Eje_Pilar!$C$2:$E$47,2,0))," ",VLOOKUP(I396,Eje_Pilar!$C$2:$E$47,2,0))</f>
        <v> </v>
      </c>
      <c r="K396" s="61" t="str">
        <f aca="false">IF(ISERROR(VLOOKUP(I396,Eje_Pilar!$C$2:$E$47,3,0))," ",VLOOKUP(I396,Eje_Pilar!$C$2:$E$47,3,0))</f>
        <v> </v>
      </c>
      <c r="L396" s="62"/>
      <c r="M396" s="57"/>
      <c r="N396" s="57"/>
      <c r="O396" s="66"/>
      <c r="P396" s="64"/>
      <c r="Q396" s="64"/>
      <c r="R396" s="65"/>
      <c r="S396" s="66"/>
      <c r="T396" s="67" t="n">
        <f aca="false">+O396+Q396+S396</f>
        <v>0</v>
      </c>
      <c r="U396" s="68"/>
      <c r="V396" s="69"/>
      <c r="W396" s="69"/>
      <c r="X396" s="69"/>
      <c r="Y396" s="56"/>
      <c r="Z396" s="56"/>
      <c r="AA396" s="88"/>
      <c r="AB396" s="57"/>
      <c r="AC396" s="57"/>
      <c r="AD396" s="57"/>
      <c r="AE396" s="57"/>
      <c r="AF396" s="71" t="str">
        <f aca="false">IF(ISERROR(U396/T396),"-",(U396/T396))</f>
        <v>-</v>
      </c>
      <c r="AG396" s="75"/>
      <c r="AH396" s="72" t="n">
        <f aca="false">IF(SUMPRODUCT((A$14:A396=A396)*(B$14:B396=B396)*(C$14:C396=C396))&gt;1,0,1)</f>
        <v>0</v>
      </c>
      <c r="AI396" s="15" t="str">
        <f aca="false">IFERROR(VLOOKUP(D396,tipo,1,0),"NO")</f>
        <v>NO</v>
      </c>
      <c r="AJ396" s="15" t="str">
        <f aca="false">IFERROR(VLOOKUP(E396,modal,1,0),"NO")</f>
        <v>NO</v>
      </c>
      <c r="AK396" s="73" t="str">
        <f aca="false">IFERROR(VLOOKUP(F396,Tipo!$C$12:$C$27,1,0),"NO")</f>
        <v>NO</v>
      </c>
      <c r="AL396" s="15" t="str">
        <f aca="false">IFERROR(VLOOKUP(H396,afectacion,1,0),"NO")</f>
        <v>NO</v>
      </c>
      <c r="AM396" s="15" t="str">
        <f aca="false">IFERROR(VLOOKUP(I396,programa,1,0),"NO")</f>
        <v>NO</v>
      </c>
    </row>
    <row r="397" customFormat="false" ht="27" hidden="false" customHeight="true" outlineLevel="0" collapsed="false">
      <c r="A397" s="57"/>
      <c r="B397" s="56"/>
      <c r="C397" s="57"/>
      <c r="D397" s="58"/>
      <c r="E397" s="57"/>
      <c r="F397" s="58"/>
      <c r="G397" s="57"/>
      <c r="H397" s="59"/>
      <c r="I397" s="60"/>
      <c r="J397" s="61" t="str">
        <f aca="false">IF(ISERROR(VLOOKUP(I397,Eje_Pilar!$C$2:$E$47,2,0))," ",VLOOKUP(I397,Eje_Pilar!$C$2:$E$47,2,0))</f>
        <v> </v>
      </c>
      <c r="K397" s="61" t="str">
        <f aca="false">IF(ISERROR(VLOOKUP(I397,Eje_Pilar!$C$2:$E$47,3,0))," ",VLOOKUP(I397,Eje_Pilar!$C$2:$E$47,3,0))</f>
        <v> </v>
      </c>
      <c r="L397" s="62"/>
      <c r="M397" s="57"/>
      <c r="N397" s="57"/>
      <c r="O397" s="66"/>
      <c r="P397" s="64"/>
      <c r="Q397" s="64"/>
      <c r="R397" s="65"/>
      <c r="S397" s="66"/>
      <c r="T397" s="67" t="n">
        <f aca="false">+O397+Q397+S397</f>
        <v>0</v>
      </c>
      <c r="U397" s="68"/>
      <c r="V397" s="69"/>
      <c r="W397" s="69"/>
      <c r="X397" s="69"/>
      <c r="Y397" s="56"/>
      <c r="Z397" s="56"/>
      <c r="AA397" s="88"/>
      <c r="AB397" s="57"/>
      <c r="AC397" s="57"/>
      <c r="AD397" s="57"/>
      <c r="AE397" s="57"/>
      <c r="AF397" s="71" t="str">
        <f aca="false">IF(ISERROR(U397/T397),"-",(U397/T397))</f>
        <v>-</v>
      </c>
      <c r="AG397" s="75"/>
      <c r="AH397" s="72" t="n">
        <f aca="false">IF(SUMPRODUCT((A$14:A397=A397)*(B$14:B397=B397)*(C$14:C397=C397))&gt;1,0,1)</f>
        <v>0</v>
      </c>
      <c r="AI397" s="15" t="str">
        <f aca="false">IFERROR(VLOOKUP(D397,tipo,1,0),"NO")</f>
        <v>NO</v>
      </c>
      <c r="AJ397" s="15" t="str">
        <f aca="false">IFERROR(VLOOKUP(E397,modal,1,0),"NO")</f>
        <v>NO</v>
      </c>
      <c r="AK397" s="73" t="str">
        <f aca="false">IFERROR(VLOOKUP(F397,Tipo!$C$12:$C$27,1,0),"NO")</f>
        <v>NO</v>
      </c>
      <c r="AL397" s="15" t="str">
        <f aca="false">IFERROR(VLOOKUP(H397,afectacion,1,0),"NO")</f>
        <v>NO</v>
      </c>
      <c r="AM397" s="15" t="str">
        <f aca="false">IFERROR(VLOOKUP(I397,programa,1,0),"NO")</f>
        <v>NO</v>
      </c>
    </row>
    <row r="398" customFormat="false" ht="27" hidden="false" customHeight="true" outlineLevel="0" collapsed="false">
      <c r="A398" s="57"/>
      <c r="B398" s="56"/>
      <c r="C398" s="57"/>
      <c r="D398" s="58"/>
      <c r="E398" s="57"/>
      <c r="F398" s="58"/>
      <c r="G398" s="57"/>
      <c r="H398" s="59"/>
      <c r="I398" s="60"/>
      <c r="J398" s="61" t="str">
        <f aca="false">IF(ISERROR(VLOOKUP(I398,Eje_Pilar!$C$2:$E$47,2,0))," ",VLOOKUP(I398,Eje_Pilar!$C$2:$E$47,2,0))</f>
        <v> </v>
      </c>
      <c r="K398" s="61" t="str">
        <f aca="false">IF(ISERROR(VLOOKUP(I398,Eje_Pilar!$C$2:$E$47,3,0))," ",VLOOKUP(I398,Eje_Pilar!$C$2:$E$47,3,0))</f>
        <v> </v>
      </c>
      <c r="L398" s="62"/>
      <c r="M398" s="57"/>
      <c r="N398" s="57"/>
      <c r="O398" s="66"/>
      <c r="P398" s="64"/>
      <c r="Q398" s="64"/>
      <c r="R398" s="65"/>
      <c r="S398" s="66"/>
      <c r="T398" s="67" t="n">
        <f aca="false">+O398+Q398+S398</f>
        <v>0</v>
      </c>
      <c r="U398" s="68"/>
      <c r="V398" s="69"/>
      <c r="W398" s="69"/>
      <c r="X398" s="69"/>
      <c r="Y398" s="56"/>
      <c r="Z398" s="56"/>
      <c r="AA398" s="88"/>
      <c r="AB398" s="57"/>
      <c r="AC398" s="57"/>
      <c r="AD398" s="57"/>
      <c r="AE398" s="57"/>
      <c r="AF398" s="71" t="str">
        <f aca="false">IF(ISERROR(U398/T398),"-",(U398/T398))</f>
        <v>-</v>
      </c>
      <c r="AG398" s="75"/>
      <c r="AH398" s="72" t="n">
        <f aca="false">IF(SUMPRODUCT((A$14:A398=A398)*(B$14:B398=B398)*(C$14:C398=C398))&gt;1,0,1)</f>
        <v>0</v>
      </c>
      <c r="AI398" s="15" t="str">
        <f aca="false">IFERROR(VLOOKUP(D398,tipo,1,0),"NO")</f>
        <v>NO</v>
      </c>
      <c r="AJ398" s="15" t="str">
        <f aca="false">IFERROR(VLOOKUP(E398,modal,1,0),"NO")</f>
        <v>NO</v>
      </c>
      <c r="AK398" s="73" t="str">
        <f aca="false">IFERROR(VLOOKUP(F398,Tipo!$C$12:$C$27,1,0),"NO")</f>
        <v>NO</v>
      </c>
      <c r="AL398" s="15" t="str">
        <f aca="false">IFERROR(VLOOKUP(H398,afectacion,1,0),"NO")</f>
        <v>NO</v>
      </c>
      <c r="AM398" s="15" t="str">
        <f aca="false">IFERROR(VLOOKUP(I398,programa,1,0),"NO")</f>
        <v>NO</v>
      </c>
    </row>
    <row r="399" customFormat="false" ht="27" hidden="false" customHeight="true" outlineLevel="0" collapsed="false">
      <c r="A399" s="57"/>
      <c r="B399" s="56"/>
      <c r="C399" s="57"/>
      <c r="D399" s="58"/>
      <c r="E399" s="57"/>
      <c r="F399" s="58"/>
      <c r="G399" s="57"/>
      <c r="H399" s="59"/>
      <c r="I399" s="60"/>
      <c r="J399" s="61" t="str">
        <f aca="false">IF(ISERROR(VLOOKUP(I399,Eje_Pilar!$C$2:$E$47,2,0))," ",VLOOKUP(I399,Eje_Pilar!$C$2:$E$47,2,0))</f>
        <v> </v>
      </c>
      <c r="K399" s="61" t="str">
        <f aca="false">IF(ISERROR(VLOOKUP(I399,Eje_Pilar!$C$2:$E$47,3,0))," ",VLOOKUP(I399,Eje_Pilar!$C$2:$E$47,3,0))</f>
        <v> </v>
      </c>
      <c r="L399" s="62"/>
      <c r="M399" s="57"/>
      <c r="N399" s="57"/>
      <c r="O399" s="66"/>
      <c r="P399" s="64"/>
      <c r="Q399" s="64"/>
      <c r="R399" s="65"/>
      <c r="S399" s="66"/>
      <c r="T399" s="67" t="n">
        <f aca="false">+O399+Q399+S399</f>
        <v>0</v>
      </c>
      <c r="U399" s="68"/>
      <c r="V399" s="69"/>
      <c r="W399" s="69"/>
      <c r="X399" s="69"/>
      <c r="Y399" s="56"/>
      <c r="Z399" s="56"/>
      <c r="AA399" s="88"/>
      <c r="AB399" s="57"/>
      <c r="AC399" s="57"/>
      <c r="AD399" s="57"/>
      <c r="AE399" s="57"/>
      <c r="AF399" s="71" t="str">
        <f aca="false">IF(ISERROR(U399/T399),"-",(U399/T399))</f>
        <v>-</v>
      </c>
      <c r="AG399" s="75"/>
      <c r="AH399" s="72" t="n">
        <f aca="false">IF(SUMPRODUCT((A$14:A399=A399)*(B$14:B399=B399)*(C$14:C399=C399))&gt;1,0,1)</f>
        <v>0</v>
      </c>
      <c r="AI399" s="15" t="str">
        <f aca="false">IFERROR(VLOOKUP(D399,tipo,1,0),"NO")</f>
        <v>NO</v>
      </c>
      <c r="AJ399" s="15" t="str">
        <f aca="false">IFERROR(VLOOKUP(E399,modal,1,0),"NO")</f>
        <v>NO</v>
      </c>
      <c r="AK399" s="73" t="str">
        <f aca="false">IFERROR(VLOOKUP(F399,Tipo!$C$12:$C$27,1,0),"NO")</f>
        <v>NO</v>
      </c>
      <c r="AL399" s="15" t="str">
        <f aca="false">IFERROR(VLOOKUP(H399,afectacion,1,0),"NO")</f>
        <v>NO</v>
      </c>
      <c r="AM399" s="15" t="str">
        <f aca="false">IFERROR(VLOOKUP(I399,programa,1,0),"NO")</f>
        <v>NO</v>
      </c>
    </row>
    <row r="400" customFormat="false" ht="27" hidden="false" customHeight="true" outlineLevel="0" collapsed="false">
      <c r="A400" s="57"/>
      <c r="B400" s="56"/>
      <c r="C400" s="57"/>
      <c r="D400" s="58"/>
      <c r="E400" s="57"/>
      <c r="F400" s="58"/>
      <c r="G400" s="57"/>
      <c r="H400" s="59"/>
      <c r="I400" s="60"/>
      <c r="J400" s="61" t="str">
        <f aca="false">IF(ISERROR(VLOOKUP(I400,Eje_Pilar!$C$2:$E$47,2,0))," ",VLOOKUP(I400,Eje_Pilar!$C$2:$E$47,2,0))</f>
        <v> </v>
      </c>
      <c r="K400" s="61" t="str">
        <f aca="false">IF(ISERROR(VLOOKUP(I400,Eje_Pilar!$C$2:$E$47,3,0))," ",VLOOKUP(I400,Eje_Pilar!$C$2:$E$47,3,0))</f>
        <v> </v>
      </c>
      <c r="L400" s="62"/>
      <c r="M400" s="57"/>
      <c r="N400" s="57"/>
      <c r="O400" s="66"/>
      <c r="P400" s="64"/>
      <c r="Q400" s="64"/>
      <c r="R400" s="65"/>
      <c r="S400" s="66"/>
      <c r="T400" s="67" t="n">
        <f aca="false">+O400+Q400+S400</f>
        <v>0</v>
      </c>
      <c r="U400" s="68"/>
      <c r="V400" s="69"/>
      <c r="W400" s="69"/>
      <c r="X400" s="69"/>
      <c r="Y400" s="56"/>
      <c r="Z400" s="56"/>
      <c r="AA400" s="88"/>
      <c r="AB400" s="57"/>
      <c r="AC400" s="57"/>
      <c r="AD400" s="57"/>
      <c r="AE400" s="57"/>
      <c r="AF400" s="71" t="str">
        <f aca="false">IF(ISERROR(U400/T400),"-",(U400/T400))</f>
        <v>-</v>
      </c>
      <c r="AG400" s="75"/>
      <c r="AH400" s="72" t="n">
        <f aca="false">IF(SUMPRODUCT((A$14:A400=A400)*(B$14:B400=B400)*(C$14:C400=C400))&gt;1,0,1)</f>
        <v>0</v>
      </c>
      <c r="AI400" s="15" t="str">
        <f aca="false">IFERROR(VLOOKUP(D400,tipo,1,0),"NO")</f>
        <v>NO</v>
      </c>
      <c r="AJ400" s="15" t="str">
        <f aca="false">IFERROR(VLOOKUP(E400,modal,1,0),"NO")</f>
        <v>NO</v>
      </c>
      <c r="AK400" s="73" t="str">
        <f aca="false">IFERROR(VLOOKUP(F400,Tipo!$C$12:$C$27,1,0),"NO")</f>
        <v>NO</v>
      </c>
      <c r="AL400" s="15" t="str">
        <f aca="false">IFERROR(VLOOKUP(H400,afectacion,1,0),"NO")</f>
        <v>NO</v>
      </c>
      <c r="AM400" s="15" t="str">
        <f aca="false">IFERROR(VLOOKUP(I400,programa,1,0),"NO")</f>
        <v>NO</v>
      </c>
    </row>
    <row r="401" customFormat="false" ht="27" hidden="false" customHeight="true" outlineLevel="0" collapsed="false">
      <c r="A401" s="57"/>
      <c r="B401" s="56"/>
      <c r="C401" s="57"/>
      <c r="D401" s="58"/>
      <c r="E401" s="57"/>
      <c r="F401" s="58"/>
      <c r="G401" s="57"/>
      <c r="H401" s="59"/>
      <c r="I401" s="60"/>
      <c r="J401" s="61" t="str">
        <f aca="false">IF(ISERROR(VLOOKUP(I401,Eje_Pilar!$C$2:$E$47,2,0))," ",VLOOKUP(I401,Eje_Pilar!$C$2:$E$47,2,0))</f>
        <v> </v>
      </c>
      <c r="K401" s="61" t="str">
        <f aca="false">IF(ISERROR(VLOOKUP(I401,Eje_Pilar!$C$2:$E$47,3,0))," ",VLOOKUP(I401,Eje_Pilar!$C$2:$E$47,3,0))</f>
        <v> </v>
      </c>
      <c r="L401" s="62"/>
      <c r="M401" s="57"/>
      <c r="N401" s="57"/>
      <c r="O401" s="66"/>
      <c r="P401" s="64"/>
      <c r="Q401" s="64"/>
      <c r="R401" s="65"/>
      <c r="S401" s="66"/>
      <c r="T401" s="67" t="n">
        <f aca="false">+O401+Q401+S401</f>
        <v>0</v>
      </c>
      <c r="U401" s="68"/>
      <c r="V401" s="69"/>
      <c r="W401" s="69"/>
      <c r="X401" s="69"/>
      <c r="Y401" s="56"/>
      <c r="Z401" s="56"/>
      <c r="AA401" s="88"/>
      <c r="AB401" s="57"/>
      <c r="AC401" s="57"/>
      <c r="AD401" s="57"/>
      <c r="AE401" s="57"/>
      <c r="AF401" s="71" t="str">
        <f aca="false">IF(ISERROR(U401/T401),"-",(U401/T401))</f>
        <v>-</v>
      </c>
      <c r="AG401" s="75"/>
      <c r="AH401" s="72" t="n">
        <f aca="false">IF(SUMPRODUCT((A$14:A401=A401)*(B$14:B401=B401)*(C$14:C401=C401))&gt;1,0,1)</f>
        <v>0</v>
      </c>
      <c r="AI401" s="15" t="str">
        <f aca="false">IFERROR(VLOOKUP(D401,tipo,1,0),"NO")</f>
        <v>NO</v>
      </c>
      <c r="AJ401" s="15" t="str">
        <f aca="false">IFERROR(VLOOKUP(E401,modal,1,0),"NO")</f>
        <v>NO</v>
      </c>
      <c r="AK401" s="73" t="str">
        <f aca="false">IFERROR(VLOOKUP(F401,Tipo!$C$12:$C$27,1,0),"NO")</f>
        <v>NO</v>
      </c>
      <c r="AL401" s="15" t="str">
        <f aca="false">IFERROR(VLOOKUP(H401,afectacion,1,0),"NO")</f>
        <v>NO</v>
      </c>
      <c r="AM401" s="15" t="str">
        <f aca="false">IFERROR(VLOOKUP(I401,programa,1,0),"NO")</f>
        <v>NO</v>
      </c>
    </row>
    <row r="402" customFormat="false" ht="27" hidden="false" customHeight="true" outlineLevel="0" collapsed="false">
      <c r="A402" s="57"/>
      <c r="B402" s="56"/>
      <c r="C402" s="57"/>
      <c r="D402" s="58"/>
      <c r="E402" s="57"/>
      <c r="F402" s="58"/>
      <c r="G402" s="57"/>
      <c r="H402" s="59"/>
      <c r="I402" s="60"/>
      <c r="J402" s="61" t="str">
        <f aca="false">IF(ISERROR(VLOOKUP(I402,Eje_Pilar!$C$2:$E$47,2,0))," ",VLOOKUP(I402,Eje_Pilar!$C$2:$E$47,2,0))</f>
        <v> </v>
      </c>
      <c r="K402" s="61" t="str">
        <f aca="false">IF(ISERROR(VLOOKUP(I402,Eje_Pilar!$C$2:$E$47,3,0))," ",VLOOKUP(I402,Eje_Pilar!$C$2:$E$47,3,0))</f>
        <v> </v>
      </c>
      <c r="L402" s="62"/>
      <c r="M402" s="57"/>
      <c r="N402" s="57"/>
      <c r="O402" s="66"/>
      <c r="P402" s="64"/>
      <c r="Q402" s="64"/>
      <c r="R402" s="65"/>
      <c r="S402" s="66"/>
      <c r="T402" s="67" t="n">
        <f aca="false">+O402+Q402+S402</f>
        <v>0</v>
      </c>
      <c r="U402" s="68"/>
      <c r="V402" s="69"/>
      <c r="W402" s="69"/>
      <c r="X402" s="69"/>
      <c r="Y402" s="56"/>
      <c r="Z402" s="56"/>
      <c r="AA402" s="88"/>
      <c r="AB402" s="57"/>
      <c r="AC402" s="57"/>
      <c r="AD402" s="57"/>
      <c r="AE402" s="57"/>
      <c r="AF402" s="71" t="str">
        <f aca="false">IF(ISERROR(U402/T402),"-",(U402/T402))</f>
        <v>-</v>
      </c>
      <c r="AG402" s="75"/>
      <c r="AH402" s="72" t="n">
        <f aca="false">IF(SUMPRODUCT((A$14:A402=A402)*(B$14:B402=B402)*(C$14:C402=C402))&gt;1,0,1)</f>
        <v>0</v>
      </c>
      <c r="AI402" s="15" t="str">
        <f aca="false">IFERROR(VLOOKUP(D402,tipo,1,0),"NO")</f>
        <v>NO</v>
      </c>
      <c r="AJ402" s="15" t="str">
        <f aca="false">IFERROR(VLOOKUP(E402,modal,1,0),"NO")</f>
        <v>NO</v>
      </c>
      <c r="AK402" s="73" t="str">
        <f aca="false">IFERROR(VLOOKUP(F402,Tipo!$C$12:$C$27,1,0),"NO")</f>
        <v>NO</v>
      </c>
      <c r="AL402" s="15" t="str">
        <f aca="false">IFERROR(VLOOKUP(H402,afectacion,1,0),"NO")</f>
        <v>NO</v>
      </c>
      <c r="AM402" s="15" t="str">
        <f aca="false">IFERROR(VLOOKUP(I402,programa,1,0),"NO")</f>
        <v>NO</v>
      </c>
    </row>
    <row r="403" customFormat="false" ht="27" hidden="false" customHeight="true" outlineLevel="0" collapsed="false">
      <c r="A403" s="57"/>
      <c r="B403" s="56"/>
      <c r="C403" s="57"/>
      <c r="D403" s="58"/>
      <c r="E403" s="57"/>
      <c r="F403" s="58"/>
      <c r="G403" s="57"/>
      <c r="H403" s="59"/>
      <c r="I403" s="60"/>
      <c r="J403" s="61" t="str">
        <f aca="false">IF(ISERROR(VLOOKUP(I403,Eje_Pilar!$C$2:$E$47,2,0))," ",VLOOKUP(I403,Eje_Pilar!$C$2:$E$47,2,0))</f>
        <v> </v>
      </c>
      <c r="K403" s="61" t="str">
        <f aca="false">IF(ISERROR(VLOOKUP(I403,Eje_Pilar!$C$2:$E$47,3,0))," ",VLOOKUP(I403,Eje_Pilar!$C$2:$E$47,3,0))</f>
        <v> </v>
      </c>
      <c r="L403" s="62"/>
      <c r="M403" s="57"/>
      <c r="N403" s="57"/>
      <c r="O403" s="66"/>
      <c r="P403" s="64"/>
      <c r="Q403" s="64"/>
      <c r="R403" s="65"/>
      <c r="S403" s="66"/>
      <c r="T403" s="67" t="n">
        <f aca="false">+O403+Q403+S403</f>
        <v>0</v>
      </c>
      <c r="U403" s="68"/>
      <c r="V403" s="69"/>
      <c r="W403" s="69"/>
      <c r="X403" s="69"/>
      <c r="Y403" s="56"/>
      <c r="Z403" s="56"/>
      <c r="AA403" s="88"/>
      <c r="AB403" s="57"/>
      <c r="AC403" s="57"/>
      <c r="AD403" s="57"/>
      <c r="AE403" s="57"/>
      <c r="AF403" s="71" t="str">
        <f aca="false">IF(ISERROR(U403/T403),"-",(U403/T403))</f>
        <v>-</v>
      </c>
      <c r="AG403" s="75"/>
      <c r="AH403" s="72" t="n">
        <f aca="false">IF(SUMPRODUCT((A$14:A403=A403)*(B$14:B403=B403)*(C$14:C403=C403))&gt;1,0,1)</f>
        <v>0</v>
      </c>
      <c r="AI403" s="15" t="str">
        <f aca="false">IFERROR(VLOOKUP(D403,tipo,1,0),"NO")</f>
        <v>NO</v>
      </c>
      <c r="AJ403" s="15" t="str">
        <f aca="false">IFERROR(VLOOKUP(E403,modal,1,0),"NO")</f>
        <v>NO</v>
      </c>
      <c r="AK403" s="73" t="str">
        <f aca="false">IFERROR(VLOOKUP(F403,Tipo!$C$12:$C$27,1,0),"NO")</f>
        <v>NO</v>
      </c>
      <c r="AL403" s="15" t="str">
        <f aca="false">IFERROR(VLOOKUP(H403,afectacion,1,0),"NO")</f>
        <v>NO</v>
      </c>
      <c r="AM403" s="15" t="str">
        <f aca="false">IFERROR(VLOOKUP(I403,programa,1,0),"NO")</f>
        <v>NO</v>
      </c>
    </row>
    <row r="404" customFormat="false" ht="27" hidden="false" customHeight="true" outlineLevel="0" collapsed="false">
      <c r="A404" s="57"/>
      <c r="B404" s="56"/>
      <c r="C404" s="57"/>
      <c r="D404" s="58"/>
      <c r="E404" s="57"/>
      <c r="F404" s="58"/>
      <c r="G404" s="57"/>
      <c r="H404" s="59"/>
      <c r="I404" s="60"/>
      <c r="J404" s="61" t="str">
        <f aca="false">IF(ISERROR(VLOOKUP(I404,Eje_Pilar!$C$2:$E$47,2,0))," ",VLOOKUP(I404,Eje_Pilar!$C$2:$E$47,2,0))</f>
        <v> </v>
      </c>
      <c r="K404" s="61" t="str">
        <f aca="false">IF(ISERROR(VLOOKUP(I404,Eje_Pilar!$C$2:$E$47,3,0))," ",VLOOKUP(I404,Eje_Pilar!$C$2:$E$47,3,0))</f>
        <v> </v>
      </c>
      <c r="L404" s="62"/>
      <c r="M404" s="57"/>
      <c r="N404" s="57"/>
      <c r="O404" s="66"/>
      <c r="P404" s="64"/>
      <c r="Q404" s="64"/>
      <c r="R404" s="65"/>
      <c r="S404" s="66"/>
      <c r="T404" s="67" t="n">
        <f aca="false">+O404+Q404+S404</f>
        <v>0</v>
      </c>
      <c r="U404" s="68"/>
      <c r="V404" s="69"/>
      <c r="W404" s="69"/>
      <c r="X404" s="69"/>
      <c r="Y404" s="56"/>
      <c r="Z404" s="56"/>
      <c r="AA404" s="88"/>
      <c r="AB404" s="57"/>
      <c r="AC404" s="57"/>
      <c r="AD404" s="57"/>
      <c r="AE404" s="57"/>
      <c r="AF404" s="71" t="str">
        <f aca="false">IF(ISERROR(U404/T404),"-",(U404/T404))</f>
        <v>-</v>
      </c>
      <c r="AG404" s="75"/>
      <c r="AH404" s="72" t="n">
        <f aca="false">IF(SUMPRODUCT((A$14:A404=A404)*(B$14:B404=B404)*(C$14:C404=C404))&gt;1,0,1)</f>
        <v>0</v>
      </c>
      <c r="AI404" s="15" t="str">
        <f aca="false">IFERROR(VLOOKUP(D404,tipo,1,0),"NO")</f>
        <v>NO</v>
      </c>
      <c r="AJ404" s="15" t="str">
        <f aca="false">IFERROR(VLOOKUP(E404,modal,1,0),"NO")</f>
        <v>NO</v>
      </c>
      <c r="AK404" s="73" t="str">
        <f aca="false">IFERROR(VLOOKUP(F404,Tipo!$C$12:$C$27,1,0),"NO")</f>
        <v>NO</v>
      </c>
      <c r="AL404" s="15" t="str">
        <f aca="false">IFERROR(VLOOKUP(H404,afectacion,1,0),"NO")</f>
        <v>NO</v>
      </c>
      <c r="AM404" s="15" t="str">
        <f aca="false">IFERROR(VLOOKUP(I404,programa,1,0),"NO")</f>
        <v>NO</v>
      </c>
    </row>
    <row r="405" customFormat="false" ht="27" hidden="false" customHeight="true" outlineLevel="0" collapsed="false">
      <c r="A405" s="57"/>
      <c r="B405" s="56"/>
      <c r="C405" s="57"/>
      <c r="D405" s="58"/>
      <c r="E405" s="57"/>
      <c r="F405" s="58"/>
      <c r="G405" s="57"/>
      <c r="H405" s="59"/>
      <c r="I405" s="60"/>
      <c r="J405" s="61" t="str">
        <f aca="false">IF(ISERROR(VLOOKUP(I405,Eje_Pilar!$C$2:$E$47,2,0))," ",VLOOKUP(I405,Eje_Pilar!$C$2:$E$47,2,0))</f>
        <v> </v>
      </c>
      <c r="K405" s="61" t="str">
        <f aca="false">IF(ISERROR(VLOOKUP(I405,Eje_Pilar!$C$2:$E$47,3,0))," ",VLOOKUP(I405,Eje_Pilar!$C$2:$E$47,3,0))</f>
        <v> </v>
      </c>
      <c r="L405" s="62"/>
      <c r="M405" s="57"/>
      <c r="N405" s="57"/>
      <c r="O405" s="66"/>
      <c r="P405" s="64"/>
      <c r="Q405" s="64"/>
      <c r="R405" s="65"/>
      <c r="S405" s="66"/>
      <c r="T405" s="67" t="n">
        <f aca="false">+O405+Q405+S405</f>
        <v>0</v>
      </c>
      <c r="U405" s="68"/>
      <c r="V405" s="69"/>
      <c r="W405" s="69"/>
      <c r="X405" s="69"/>
      <c r="Y405" s="56"/>
      <c r="Z405" s="56"/>
      <c r="AA405" s="88"/>
      <c r="AB405" s="57"/>
      <c r="AC405" s="57"/>
      <c r="AD405" s="57"/>
      <c r="AE405" s="57"/>
      <c r="AF405" s="71" t="str">
        <f aca="false">IF(ISERROR(U405/T405),"-",(U405/T405))</f>
        <v>-</v>
      </c>
      <c r="AG405" s="75"/>
      <c r="AH405" s="72" t="n">
        <f aca="false">IF(SUMPRODUCT((A$14:A405=A405)*(B$14:B405=B405)*(C$14:C405=C405))&gt;1,0,1)</f>
        <v>0</v>
      </c>
      <c r="AI405" s="15" t="str">
        <f aca="false">IFERROR(VLOOKUP(D405,tipo,1,0),"NO")</f>
        <v>NO</v>
      </c>
      <c r="AJ405" s="15" t="str">
        <f aca="false">IFERROR(VLOOKUP(E405,modal,1,0),"NO")</f>
        <v>NO</v>
      </c>
      <c r="AK405" s="73" t="str">
        <f aca="false">IFERROR(VLOOKUP(F405,Tipo!$C$12:$C$27,1,0),"NO")</f>
        <v>NO</v>
      </c>
      <c r="AL405" s="15" t="str">
        <f aca="false">IFERROR(VLOOKUP(H405,afectacion,1,0),"NO")</f>
        <v>NO</v>
      </c>
      <c r="AM405" s="15" t="str">
        <f aca="false">IFERROR(VLOOKUP(I405,programa,1,0),"NO")</f>
        <v>NO</v>
      </c>
    </row>
    <row r="406" customFormat="false" ht="27" hidden="false" customHeight="true" outlineLevel="0" collapsed="false">
      <c r="A406" s="57"/>
      <c r="B406" s="56"/>
      <c r="C406" s="57"/>
      <c r="D406" s="58"/>
      <c r="E406" s="57"/>
      <c r="F406" s="58"/>
      <c r="G406" s="57"/>
      <c r="H406" s="59"/>
      <c r="I406" s="60"/>
      <c r="J406" s="61" t="str">
        <f aca="false">IF(ISERROR(VLOOKUP(I406,Eje_Pilar!$C$2:$E$47,2,0))," ",VLOOKUP(I406,Eje_Pilar!$C$2:$E$47,2,0))</f>
        <v> </v>
      </c>
      <c r="K406" s="61" t="str">
        <f aca="false">IF(ISERROR(VLOOKUP(I406,Eje_Pilar!$C$2:$E$47,3,0))," ",VLOOKUP(I406,Eje_Pilar!$C$2:$E$47,3,0))</f>
        <v> </v>
      </c>
      <c r="L406" s="62"/>
      <c r="M406" s="57"/>
      <c r="N406" s="57"/>
      <c r="O406" s="66"/>
      <c r="P406" s="64"/>
      <c r="Q406" s="64"/>
      <c r="R406" s="65"/>
      <c r="S406" s="66"/>
      <c r="T406" s="67" t="n">
        <f aca="false">+O406+Q406+S406</f>
        <v>0</v>
      </c>
      <c r="U406" s="68"/>
      <c r="V406" s="69"/>
      <c r="W406" s="69"/>
      <c r="X406" s="69"/>
      <c r="Y406" s="56"/>
      <c r="Z406" s="56"/>
      <c r="AA406" s="88"/>
      <c r="AB406" s="57"/>
      <c r="AC406" s="57"/>
      <c r="AD406" s="57"/>
      <c r="AE406" s="57"/>
      <c r="AF406" s="71" t="str">
        <f aca="false">IF(ISERROR(U406/T406),"-",(U406/T406))</f>
        <v>-</v>
      </c>
      <c r="AG406" s="75"/>
      <c r="AH406" s="72" t="n">
        <f aca="false">IF(SUMPRODUCT((A$14:A406=A406)*(B$14:B406=B406)*(C$14:C406=C406))&gt;1,0,1)</f>
        <v>0</v>
      </c>
      <c r="AI406" s="15" t="str">
        <f aca="false">IFERROR(VLOOKUP(D406,tipo,1,0),"NO")</f>
        <v>NO</v>
      </c>
      <c r="AJ406" s="15" t="str">
        <f aca="false">IFERROR(VLOOKUP(E406,modal,1,0),"NO")</f>
        <v>NO</v>
      </c>
      <c r="AK406" s="73" t="str">
        <f aca="false">IFERROR(VLOOKUP(F406,Tipo!$C$12:$C$27,1,0),"NO")</f>
        <v>NO</v>
      </c>
      <c r="AL406" s="15" t="str">
        <f aca="false">IFERROR(VLOOKUP(H406,afectacion,1,0),"NO")</f>
        <v>NO</v>
      </c>
      <c r="AM406" s="15" t="str">
        <f aca="false">IFERROR(VLOOKUP(I406,programa,1,0),"NO")</f>
        <v>NO</v>
      </c>
    </row>
    <row r="407" customFormat="false" ht="27" hidden="false" customHeight="true" outlineLevel="0" collapsed="false">
      <c r="A407" s="57"/>
      <c r="B407" s="56"/>
      <c r="C407" s="57"/>
      <c r="D407" s="58"/>
      <c r="E407" s="57"/>
      <c r="F407" s="58"/>
      <c r="G407" s="57"/>
      <c r="H407" s="59"/>
      <c r="I407" s="60"/>
      <c r="J407" s="61" t="str">
        <f aca="false">IF(ISERROR(VLOOKUP(I407,Eje_Pilar!$C$2:$E$47,2,0))," ",VLOOKUP(I407,Eje_Pilar!$C$2:$E$47,2,0))</f>
        <v> </v>
      </c>
      <c r="K407" s="61" t="str">
        <f aca="false">IF(ISERROR(VLOOKUP(I407,Eje_Pilar!$C$2:$E$47,3,0))," ",VLOOKUP(I407,Eje_Pilar!$C$2:$E$47,3,0))</f>
        <v> </v>
      </c>
      <c r="L407" s="62"/>
      <c r="M407" s="57"/>
      <c r="N407" s="57"/>
      <c r="O407" s="66"/>
      <c r="P407" s="64"/>
      <c r="Q407" s="64"/>
      <c r="R407" s="65"/>
      <c r="S407" s="66"/>
      <c r="T407" s="67" t="n">
        <f aca="false">+O407+Q407+S407</f>
        <v>0</v>
      </c>
      <c r="U407" s="68"/>
      <c r="V407" s="69"/>
      <c r="W407" s="69"/>
      <c r="X407" s="69"/>
      <c r="Y407" s="56"/>
      <c r="Z407" s="56"/>
      <c r="AA407" s="88"/>
      <c r="AB407" s="57"/>
      <c r="AC407" s="57"/>
      <c r="AD407" s="57"/>
      <c r="AE407" s="57"/>
      <c r="AF407" s="71" t="str">
        <f aca="false">IF(ISERROR(U407/T407),"-",(U407/T407))</f>
        <v>-</v>
      </c>
      <c r="AG407" s="75"/>
      <c r="AH407" s="72" t="n">
        <f aca="false">IF(SUMPRODUCT((A$14:A407=A407)*(B$14:B407=B407)*(C$14:C407=C407))&gt;1,0,1)</f>
        <v>0</v>
      </c>
      <c r="AI407" s="15" t="str">
        <f aca="false">IFERROR(VLOOKUP(D407,tipo,1,0),"NO")</f>
        <v>NO</v>
      </c>
      <c r="AJ407" s="15" t="str">
        <f aca="false">IFERROR(VLOOKUP(E407,modal,1,0),"NO")</f>
        <v>NO</v>
      </c>
      <c r="AK407" s="73" t="str">
        <f aca="false">IFERROR(VLOOKUP(F407,Tipo!$C$12:$C$27,1,0),"NO")</f>
        <v>NO</v>
      </c>
      <c r="AL407" s="15" t="str">
        <f aca="false">IFERROR(VLOOKUP(H407,afectacion,1,0),"NO")</f>
        <v>NO</v>
      </c>
      <c r="AM407" s="15" t="str">
        <f aca="false">IFERROR(VLOOKUP(I407,programa,1,0),"NO")</f>
        <v>NO</v>
      </c>
    </row>
    <row r="408" customFormat="false" ht="27" hidden="false" customHeight="true" outlineLevel="0" collapsed="false">
      <c r="A408" s="57"/>
      <c r="B408" s="56"/>
      <c r="C408" s="57"/>
      <c r="D408" s="58"/>
      <c r="E408" s="57"/>
      <c r="F408" s="58"/>
      <c r="G408" s="57"/>
      <c r="H408" s="59"/>
      <c r="I408" s="60"/>
      <c r="J408" s="61" t="str">
        <f aca="false">IF(ISERROR(VLOOKUP(I408,Eje_Pilar!$C$2:$E$47,2,0))," ",VLOOKUP(I408,Eje_Pilar!$C$2:$E$47,2,0))</f>
        <v> </v>
      </c>
      <c r="K408" s="61" t="str">
        <f aca="false">IF(ISERROR(VLOOKUP(I408,Eje_Pilar!$C$2:$E$47,3,0))," ",VLOOKUP(I408,Eje_Pilar!$C$2:$E$47,3,0))</f>
        <v> </v>
      </c>
      <c r="L408" s="62"/>
      <c r="M408" s="57"/>
      <c r="N408" s="57"/>
      <c r="O408" s="66"/>
      <c r="P408" s="64"/>
      <c r="Q408" s="64"/>
      <c r="R408" s="65"/>
      <c r="S408" s="66"/>
      <c r="T408" s="67" t="n">
        <f aca="false">+O408+Q408+S408</f>
        <v>0</v>
      </c>
      <c r="U408" s="68"/>
      <c r="V408" s="69"/>
      <c r="W408" s="69"/>
      <c r="X408" s="69"/>
      <c r="Y408" s="56"/>
      <c r="Z408" s="56"/>
      <c r="AA408" s="88"/>
      <c r="AB408" s="57"/>
      <c r="AC408" s="57"/>
      <c r="AD408" s="57"/>
      <c r="AE408" s="57"/>
      <c r="AF408" s="71" t="str">
        <f aca="false">IF(ISERROR(U408/T408),"-",(U408/T408))</f>
        <v>-</v>
      </c>
      <c r="AG408" s="75"/>
      <c r="AH408" s="72" t="n">
        <f aca="false">IF(SUMPRODUCT((A$14:A408=A408)*(B$14:B408=B408)*(C$14:C408=C408))&gt;1,0,1)</f>
        <v>0</v>
      </c>
      <c r="AI408" s="15" t="str">
        <f aca="false">IFERROR(VLOOKUP(D408,tipo,1,0),"NO")</f>
        <v>NO</v>
      </c>
      <c r="AJ408" s="15" t="str">
        <f aca="false">IFERROR(VLOOKUP(E408,modal,1,0),"NO")</f>
        <v>NO</v>
      </c>
      <c r="AK408" s="73" t="str">
        <f aca="false">IFERROR(VLOOKUP(F408,Tipo!$C$12:$C$27,1,0),"NO")</f>
        <v>NO</v>
      </c>
      <c r="AL408" s="15" t="str">
        <f aca="false">IFERROR(VLOOKUP(H408,afectacion,1,0),"NO")</f>
        <v>NO</v>
      </c>
      <c r="AM408" s="15" t="str">
        <f aca="false">IFERROR(VLOOKUP(I408,programa,1,0),"NO")</f>
        <v>NO</v>
      </c>
    </row>
    <row r="409" customFormat="false" ht="27" hidden="false" customHeight="true" outlineLevel="0" collapsed="false">
      <c r="A409" s="57"/>
      <c r="B409" s="56"/>
      <c r="C409" s="57"/>
      <c r="D409" s="58"/>
      <c r="E409" s="57"/>
      <c r="F409" s="58"/>
      <c r="G409" s="57"/>
      <c r="H409" s="59"/>
      <c r="I409" s="60"/>
      <c r="J409" s="61" t="str">
        <f aca="false">IF(ISERROR(VLOOKUP(I409,Eje_Pilar!$C$2:$E$47,2,0))," ",VLOOKUP(I409,Eje_Pilar!$C$2:$E$47,2,0))</f>
        <v> </v>
      </c>
      <c r="K409" s="61" t="str">
        <f aca="false">IF(ISERROR(VLOOKUP(I409,Eje_Pilar!$C$2:$E$47,3,0))," ",VLOOKUP(I409,Eje_Pilar!$C$2:$E$47,3,0))</f>
        <v> </v>
      </c>
      <c r="L409" s="62"/>
      <c r="M409" s="57"/>
      <c r="N409" s="57"/>
      <c r="O409" s="66"/>
      <c r="P409" s="64"/>
      <c r="Q409" s="64"/>
      <c r="R409" s="65"/>
      <c r="S409" s="66"/>
      <c r="T409" s="67" t="n">
        <f aca="false">+O409+Q409+S409</f>
        <v>0</v>
      </c>
      <c r="U409" s="68"/>
      <c r="V409" s="69"/>
      <c r="W409" s="69"/>
      <c r="X409" s="69"/>
      <c r="Y409" s="56"/>
      <c r="Z409" s="56"/>
      <c r="AA409" s="88"/>
      <c r="AB409" s="57"/>
      <c r="AC409" s="57"/>
      <c r="AD409" s="57"/>
      <c r="AE409" s="57"/>
      <c r="AF409" s="71" t="str">
        <f aca="false">IF(ISERROR(U409/T409),"-",(U409/T409))</f>
        <v>-</v>
      </c>
      <c r="AG409" s="75"/>
      <c r="AH409" s="72" t="n">
        <f aca="false">IF(SUMPRODUCT((A$14:A409=A409)*(B$14:B409=B409)*(C$14:C409=C409))&gt;1,0,1)</f>
        <v>0</v>
      </c>
      <c r="AI409" s="15" t="str">
        <f aca="false">IFERROR(VLOOKUP(D409,tipo,1,0),"NO")</f>
        <v>NO</v>
      </c>
      <c r="AJ409" s="15" t="str">
        <f aca="false">IFERROR(VLOOKUP(E409,modal,1,0),"NO")</f>
        <v>NO</v>
      </c>
      <c r="AK409" s="73" t="str">
        <f aca="false">IFERROR(VLOOKUP(F409,Tipo!$C$12:$C$27,1,0),"NO")</f>
        <v>NO</v>
      </c>
      <c r="AL409" s="15" t="str">
        <f aca="false">IFERROR(VLOOKUP(H409,afectacion,1,0),"NO")</f>
        <v>NO</v>
      </c>
      <c r="AM409" s="15" t="str">
        <f aca="false">IFERROR(VLOOKUP(I409,programa,1,0),"NO")</f>
        <v>NO</v>
      </c>
    </row>
    <row r="410" customFormat="false" ht="27" hidden="false" customHeight="true" outlineLevel="0" collapsed="false">
      <c r="A410" s="57"/>
      <c r="B410" s="56"/>
      <c r="C410" s="57"/>
      <c r="D410" s="58"/>
      <c r="E410" s="57"/>
      <c r="F410" s="58"/>
      <c r="G410" s="57"/>
      <c r="H410" s="59"/>
      <c r="I410" s="60"/>
      <c r="J410" s="61" t="str">
        <f aca="false">IF(ISERROR(VLOOKUP(I410,Eje_Pilar!$C$2:$E$47,2,0))," ",VLOOKUP(I410,Eje_Pilar!$C$2:$E$47,2,0))</f>
        <v> </v>
      </c>
      <c r="K410" s="61" t="str">
        <f aca="false">IF(ISERROR(VLOOKUP(I410,Eje_Pilar!$C$2:$E$47,3,0))," ",VLOOKUP(I410,Eje_Pilar!$C$2:$E$47,3,0))</f>
        <v> </v>
      </c>
      <c r="L410" s="62"/>
      <c r="M410" s="57"/>
      <c r="N410" s="57"/>
      <c r="O410" s="66"/>
      <c r="P410" s="64"/>
      <c r="Q410" s="64"/>
      <c r="R410" s="65"/>
      <c r="S410" s="66"/>
      <c r="T410" s="67" t="n">
        <f aca="false">+O410+Q410+S410</f>
        <v>0</v>
      </c>
      <c r="U410" s="68"/>
      <c r="V410" s="69"/>
      <c r="W410" s="69"/>
      <c r="X410" s="69"/>
      <c r="Y410" s="56"/>
      <c r="Z410" s="56"/>
      <c r="AA410" s="88"/>
      <c r="AB410" s="57"/>
      <c r="AC410" s="57"/>
      <c r="AD410" s="57"/>
      <c r="AE410" s="57"/>
      <c r="AF410" s="71" t="str">
        <f aca="false">IF(ISERROR(U410/T410),"-",(U410/T410))</f>
        <v>-</v>
      </c>
      <c r="AG410" s="75"/>
      <c r="AH410" s="72" t="n">
        <f aca="false">IF(SUMPRODUCT((A$14:A410=A410)*(B$14:B410=B410)*(C$14:C410=C410))&gt;1,0,1)</f>
        <v>0</v>
      </c>
      <c r="AI410" s="15" t="str">
        <f aca="false">IFERROR(VLOOKUP(D410,tipo,1,0),"NO")</f>
        <v>NO</v>
      </c>
      <c r="AJ410" s="15" t="str">
        <f aca="false">IFERROR(VLOOKUP(E410,modal,1,0),"NO")</f>
        <v>NO</v>
      </c>
      <c r="AK410" s="73" t="str">
        <f aca="false">IFERROR(VLOOKUP(F410,Tipo!$C$12:$C$27,1,0),"NO")</f>
        <v>NO</v>
      </c>
      <c r="AL410" s="15" t="str">
        <f aca="false">IFERROR(VLOOKUP(H410,afectacion,1,0),"NO")</f>
        <v>NO</v>
      </c>
      <c r="AM410" s="15" t="str">
        <f aca="false">IFERROR(VLOOKUP(I410,programa,1,0),"NO")</f>
        <v>NO</v>
      </c>
    </row>
    <row r="411" customFormat="false" ht="27" hidden="false" customHeight="true" outlineLevel="0" collapsed="false">
      <c r="A411" s="57"/>
      <c r="B411" s="56"/>
      <c r="C411" s="57"/>
      <c r="D411" s="58"/>
      <c r="E411" s="57"/>
      <c r="F411" s="58"/>
      <c r="G411" s="57"/>
      <c r="H411" s="59"/>
      <c r="I411" s="60"/>
      <c r="J411" s="61" t="str">
        <f aca="false">IF(ISERROR(VLOOKUP(I411,Eje_Pilar!$C$2:$E$47,2,0))," ",VLOOKUP(I411,Eje_Pilar!$C$2:$E$47,2,0))</f>
        <v> </v>
      </c>
      <c r="K411" s="61" t="str">
        <f aca="false">IF(ISERROR(VLOOKUP(I411,Eje_Pilar!$C$2:$E$47,3,0))," ",VLOOKUP(I411,Eje_Pilar!$C$2:$E$47,3,0))</f>
        <v> </v>
      </c>
      <c r="L411" s="62"/>
      <c r="M411" s="57"/>
      <c r="N411" s="57"/>
      <c r="O411" s="66"/>
      <c r="P411" s="64"/>
      <c r="Q411" s="64"/>
      <c r="R411" s="65"/>
      <c r="S411" s="66"/>
      <c r="T411" s="67" t="n">
        <f aca="false">+O411+Q411+S411</f>
        <v>0</v>
      </c>
      <c r="U411" s="68"/>
      <c r="V411" s="69"/>
      <c r="W411" s="69"/>
      <c r="X411" s="69"/>
      <c r="Y411" s="56"/>
      <c r="Z411" s="56"/>
      <c r="AA411" s="88"/>
      <c r="AB411" s="57"/>
      <c r="AC411" s="57"/>
      <c r="AD411" s="57"/>
      <c r="AE411" s="57"/>
      <c r="AF411" s="71" t="str">
        <f aca="false">IF(ISERROR(U411/T411),"-",(U411/T411))</f>
        <v>-</v>
      </c>
      <c r="AG411" s="75"/>
      <c r="AH411" s="72" t="n">
        <f aca="false">IF(SUMPRODUCT((A$14:A411=A411)*(B$14:B411=B411)*(C$14:C411=C411))&gt;1,0,1)</f>
        <v>0</v>
      </c>
      <c r="AI411" s="15" t="str">
        <f aca="false">IFERROR(VLOOKUP(D411,tipo,1,0),"NO")</f>
        <v>NO</v>
      </c>
      <c r="AJ411" s="15" t="str">
        <f aca="false">IFERROR(VLOOKUP(E411,modal,1,0),"NO")</f>
        <v>NO</v>
      </c>
      <c r="AK411" s="73" t="str">
        <f aca="false">IFERROR(VLOOKUP(F411,Tipo!$C$12:$C$27,1,0),"NO")</f>
        <v>NO</v>
      </c>
      <c r="AL411" s="15" t="str">
        <f aca="false">IFERROR(VLOOKUP(H411,afectacion,1,0),"NO")</f>
        <v>NO</v>
      </c>
      <c r="AM411" s="15" t="str">
        <f aca="false">IFERROR(VLOOKUP(I411,programa,1,0),"NO")</f>
        <v>NO</v>
      </c>
    </row>
    <row r="412" customFormat="false" ht="27" hidden="false" customHeight="true" outlineLevel="0" collapsed="false">
      <c r="A412" s="57"/>
      <c r="B412" s="56"/>
      <c r="C412" s="57"/>
      <c r="D412" s="58"/>
      <c r="E412" s="57"/>
      <c r="F412" s="58"/>
      <c r="G412" s="57"/>
      <c r="H412" s="59"/>
      <c r="I412" s="60"/>
      <c r="J412" s="61" t="str">
        <f aca="false">IF(ISERROR(VLOOKUP(I412,Eje_Pilar!$C$2:$E$47,2,0))," ",VLOOKUP(I412,Eje_Pilar!$C$2:$E$47,2,0))</f>
        <v> </v>
      </c>
      <c r="K412" s="61" t="str">
        <f aca="false">IF(ISERROR(VLOOKUP(I412,Eje_Pilar!$C$2:$E$47,3,0))," ",VLOOKUP(I412,Eje_Pilar!$C$2:$E$47,3,0))</f>
        <v> </v>
      </c>
      <c r="L412" s="62"/>
      <c r="M412" s="57"/>
      <c r="N412" s="57"/>
      <c r="O412" s="66"/>
      <c r="P412" s="64"/>
      <c r="Q412" s="64"/>
      <c r="R412" s="65"/>
      <c r="S412" s="66"/>
      <c r="T412" s="67" t="n">
        <f aca="false">+O412+Q412+S412</f>
        <v>0</v>
      </c>
      <c r="U412" s="68"/>
      <c r="V412" s="69"/>
      <c r="W412" s="69"/>
      <c r="X412" s="69"/>
      <c r="Y412" s="56"/>
      <c r="Z412" s="56"/>
      <c r="AA412" s="88"/>
      <c r="AB412" s="57"/>
      <c r="AC412" s="57"/>
      <c r="AD412" s="57"/>
      <c r="AE412" s="57"/>
      <c r="AF412" s="71" t="str">
        <f aca="false">IF(ISERROR(U412/T412),"-",(U412/T412))</f>
        <v>-</v>
      </c>
      <c r="AG412" s="75"/>
      <c r="AH412" s="72" t="n">
        <f aca="false">IF(SUMPRODUCT((A$14:A412=A412)*(B$14:B412=B412)*(C$14:C412=C412))&gt;1,0,1)</f>
        <v>0</v>
      </c>
      <c r="AI412" s="15" t="str">
        <f aca="false">IFERROR(VLOOKUP(D412,tipo,1,0),"NO")</f>
        <v>NO</v>
      </c>
      <c r="AJ412" s="15" t="str">
        <f aca="false">IFERROR(VLOOKUP(E412,modal,1,0),"NO")</f>
        <v>NO</v>
      </c>
      <c r="AK412" s="73" t="str">
        <f aca="false">IFERROR(VLOOKUP(F412,Tipo!$C$12:$C$27,1,0),"NO")</f>
        <v>NO</v>
      </c>
      <c r="AL412" s="15" t="str">
        <f aca="false">IFERROR(VLOOKUP(H412,afectacion,1,0),"NO")</f>
        <v>NO</v>
      </c>
      <c r="AM412" s="15" t="str">
        <f aca="false">IFERROR(VLOOKUP(I412,programa,1,0),"NO")</f>
        <v>NO</v>
      </c>
    </row>
    <row r="413" customFormat="false" ht="27" hidden="false" customHeight="true" outlineLevel="0" collapsed="false">
      <c r="A413" s="57"/>
      <c r="B413" s="56"/>
      <c r="C413" s="57"/>
      <c r="D413" s="58"/>
      <c r="E413" s="57"/>
      <c r="F413" s="58"/>
      <c r="G413" s="57"/>
      <c r="H413" s="59"/>
      <c r="I413" s="60"/>
      <c r="J413" s="61" t="str">
        <f aca="false">IF(ISERROR(VLOOKUP(I413,Eje_Pilar!$C$2:$E$47,2,0))," ",VLOOKUP(I413,Eje_Pilar!$C$2:$E$47,2,0))</f>
        <v> </v>
      </c>
      <c r="K413" s="61" t="str">
        <f aca="false">IF(ISERROR(VLOOKUP(I413,Eje_Pilar!$C$2:$E$47,3,0))," ",VLOOKUP(I413,Eje_Pilar!$C$2:$E$47,3,0))</f>
        <v> </v>
      </c>
      <c r="L413" s="62"/>
      <c r="M413" s="57"/>
      <c r="N413" s="57"/>
      <c r="O413" s="66"/>
      <c r="P413" s="64"/>
      <c r="Q413" s="64"/>
      <c r="R413" s="65"/>
      <c r="S413" s="66"/>
      <c r="T413" s="67" t="n">
        <f aca="false">+O413+Q413+S413</f>
        <v>0</v>
      </c>
      <c r="U413" s="68"/>
      <c r="V413" s="69"/>
      <c r="W413" s="69"/>
      <c r="X413" s="69"/>
      <c r="Y413" s="56"/>
      <c r="Z413" s="56"/>
      <c r="AA413" s="88"/>
      <c r="AB413" s="57"/>
      <c r="AC413" s="57"/>
      <c r="AD413" s="57"/>
      <c r="AE413" s="57"/>
      <c r="AF413" s="71" t="str">
        <f aca="false">IF(ISERROR(U413/T413),"-",(U413/T413))</f>
        <v>-</v>
      </c>
      <c r="AG413" s="75"/>
      <c r="AH413" s="72" t="n">
        <f aca="false">IF(SUMPRODUCT((A$14:A413=A413)*(B$14:B413=B413)*(C$14:C413=C413))&gt;1,0,1)</f>
        <v>0</v>
      </c>
      <c r="AI413" s="15" t="str">
        <f aca="false">IFERROR(VLOOKUP(D413,tipo,1,0),"NO")</f>
        <v>NO</v>
      </c>
      <c r="AJ413" s="15" t="str">
        <f aca="false">IFERROR(VLOOKUP(E413,modal,1,0),"NO")</f>
        <v>NO</v>
      </c>
      <c r="AK413" s="73" t="str">
        <f aca="false">IFERROR(VLOOKUP(F413,Tipo!$C$12:$C$27,1,0),"NO")</f>
        <v>NO</v>
      </c>
      <c r="AL413" s="15" t="str">
        <f aca="false">IFERROR(VLOOKUP(H413,afectacion,1,0),"NO")</f>
        <v>NO</v>
      </c>
      <c r="AM413" s="15" t="str">
        <f aca="false">IFERROR(VLOOKUP(I413,programa,1,0),"NO")</f>
        <v>NO</v>
      </c>
    </row>
    <row r="414" customFormat="false" ht="27" hidden="false" customHeight="true" outlineLevel="0" collapsed="false">
      <c r="A414" s="57"/>
      <c r="B414" s="56"/>
      <c r="C414" s="57"/>
      <c r="D414" s="58"/>
      <c r="E414" s="57"/>
      <c r="F414" s="58"/>
      <c r="G414" s="57"/>
      <c r="H414" s="59"/>
      <c r="I414" s="60"/>
      <c r="J414" s="61" t="str">
        <f aca="false">IF(ISERROR(VLOOKUP(I414,Eje_Pilar!$C$2:$E$47,2,0))," ",VLOOKUP(I414,Eje_Pilar!$C$2:$E$47,2,0))</f>
        <v> </v>
      </c>
      <c r="K414" s="61" t="str">
        <f aca="false">IF(ISERROR(VLOOKUP(I414,Eje_Pilar!$C$2:$E$47,3,0))," ",VLOOKUP(I414,Eje_Pilar!$C$2:$E$47,3,0))</f>
        <v> </v>
      </c>
      <c r="L414" s="62"/>
      <c r="M414" s="57"/>
      <c r="N414" s="57"/>
      <c r="O414" s="66"/>
      <c r="P414" s="64"/>
      <c r="Q414" s="64"/>
      <c r="R414" s="65"/>
      <c r="S414" s="66"/>
      <c r="T414" s="67" t="n">
        <f aca="false">+O414+Q414+S414</f>
        <v>0</v>
      </c>
      <c r="U414" s="68"/>
      <c r="V414" s="69"/>
      <c r="W414" s="69"/>
      <c r="X414" s="69"/>
      <c r="Y414" s="56"/>
      <c r="Z414" s="56"/>
      <c r="AA414" s="88"/>
      <c r="AB414" s="57"/>
      <c r="AC414" s="57"/>
      <c r="AD414" s="57"/>
      <c r="AE414" s="57"/>
      <c r="AF414" s="71" t="str">
        <f aca="false">IF(ISERROR(U414/T414),"-",(U414/T414))</f>
        <v>-</v>
      </c>
      <c r="AG414" s="75"/>
      <c r="AH414" s="72" t="n">
        <f aca="false">IF(SUMPRODUCT((A$14:A414=A414)*(B$14:B414=B414)*(C$14:C414=C414))&gt;1,0,1)</f>
        <v>0</v>
      </c>
      <c r="AI414" s="15" t="str">
        <f aca="false">IFERROR(VLOOKUP(D414,tipo,1,0),"NO")</f>
        <v>NO</v>
      </c>
      <c r="AJ414" s="15" t="str">
        <f aca="false">IFERROR(VLOOKUP(E414,modal,1,0),"NO")</f>
        <v>NO</v>
      </c>
      <c r="AK414" s="73" t="str">
        <f aca="false">IFERROR(VLOOKUP(F414,Tipo!$C$12:$C$27,1,0),"NO")</f>
        <v>NO</v>
      </c>
      <c r="AL414" s="15" t="str">
        <f aca="false">IFERROR(VLOOKUP(H414,afectacion,1,0),"NO")</f>
        <v>NO</v>
      </c>
      <c r="AM414" s="15" t="str">
        <f aca="false">IFERROR(VLOOKUP(I414,programa,1,0),"NO")</f>
        <v>NO</v>
      </c>
    </row>
    <row r="415" customFormat="false" ht="27" hidden="false" customHeight="true" outlineLevel="0" collapsed="false">
      <c r="A415" s="57"/>
      <c r="B415" s="56"/>
      <c r="C415" s="57"/>
      <c r="D415" s="58"/>
      <c r="E415" s="57"/>
      <c r="F415" s="58"/>
      <c r="G415" s="57"/>
      <c r="H415" s="59"/>
      <c r="I415" s="60"/>
      <c r="J415" s="61" t="str">
        <f aca="false">IF(ISERROR(VLOOKUP(I415,Eje_Pilar!$C$2:$E$47,2,0))," ",VLOOKUP(I415,Eje_Pilar!$C$2:$E$47,2,0))</f>
        <v> </v>
      </c>
      <c r="K415" s="61" t="str">
        <f aca="false">IF(ISERROR(VLOOKUP(I415,Eje_Pilar!$C$2:$E$47,3,0))," ",VLOOKUP(I415,Eje_Pilar!$C$2:$E$47,3,0))</f>
        <v> </v>
      </c>
      <c r="L415" s="62"/>
      <c r="M415" s="57"/>
      <c r="N415" s="57"/>
      <c r="O415" s="66"/>
      <c r="P415" s="64"/>
      <c r="Q415" s="64"/>
      <c r="R415" s="65"/>
      <c r="S415" s="66"/>
      <c r="T415" s="67" t="n">
        <f aca="false">+O415+Q415+S415</f>
        <v>0</v>
      </c>
      <c r="U415" s="68"/>
      <c r="V415" s="69"/>
      <c r="W415" s="69"/>
      <c r="X415" s="69"/>
      <c r="Y415" s="56"/>
      <c r="Z415" s="56"/>
      <c r="AA415" s="88"/>
      <c r="AB415" s="57"/>
      <c r="AC415" s="57"/>
      <c r="AD415" s="57"/>
      <c r="AE415" s="57"/>
      <c r="AF415" s="71" t="str">
        <f aca="false">IF(ISERROR(U415/T415),"-",(U415/T415))</f>
        <v>-</v>
      </c>
      <c r="AG415" s="75"/>
      <c r="AH415" s="72" t="n">
        <f aca="false">IF(SUMPRODUCT((A$14:A415=A415)*(B$14:B415=B415)*(C$14:C415=C415))&gt;1,0,1)</f>
        <v>0</v>
      </c>
      <c r="AI415" s="15" t="str">
        <f aca="false">IFERROR(VLOOKUP(D415,tipo,1,0),"NO")</f>
        <v>NO</v>
      </c>
      <c r="AJ415" s="15" t="str">
        <f aca="false">IFERROR(VLOOKUP(E415,modal,1,0),"NO")</f>
        <v>NO</v>
      </c>
      <c r="AK415" s="73" t="str">
        <f aca="false">IFERROR(VLOOKUP(F415,Tipo!$C$12:$C$27,1,0),"NO")</f>
        <v>NO</v>
      </c>
      <c r="AL415" s="15" t="str">
        <f aca="false">IFERROR(VLOOKUP(H415,afectacion,1,0),"NO")</f>
        <v>NO</v>
      </c>
      <c r="AM415" s="15" t="str">
        <f aca="false">IFERROR(VLOOKUP(I415,programa,1,0),"NO")</f>
        <v>NO</v>
      </c>
    </row>
    <row r="416" customFormat="false" ht="27" hidden="false" customHeight="true" outlineLevel="0" collapsed="false">
      <c r="A416" s="57"/>
      <c r="B416" s="56"/>
      <c r="C416" s="57"/>
      <c r="D416" s="58"/>
      <c r="E416" s="57"/>
      <c r="F416" s="58"/>
      <c r="G416" s="57"/>
      <c r="H416" s="59"/>
      <c r="I416" s="60"/>
      <c r="J416" s="61" t="str">
        <f aca="false">IF(ISERROR(VLOOKUP(I416,Eje_Pilar!$C$2:$E$47,2,0))," ",VLOOKUP(I416,Eje_Pilar!$C$2:$E$47,2,0))</f>
        <v> </v>
      </c>
      <c r="K416" s="61" t="str">
        <f aca="false">IF(ISERROR(VLOOKUP(I416,Eje_Pilar!$C$2:$E$47,3,0))," ",VLOOKUP(I416,Eje_Pilar!$C$2:$E$47,3,0))</f>
        <v> </v>
      </c>
      <c r="L416" s="62"/>
      <c r="M416" s="57"/>
      <c r="N416" s="57"/>
      <c r="O416" s="66"/>
      <c r="P416" s="64"/>
      <c r="Q416" s="64"/>
      <c r="R416" s="65"/>
      <c r="S416" s="66"/>
      <c r="T416" s="67" t="n">
        <f aca="false">+O416+Q416+S416</f>
        <v>0</v>
      </c>
      <c r="U416" s="68"/>
      <c r="V416" s="69"/>
      <c r="W416" s="69"/>
      <c r="X416" s="69"/>
      <c r="Y416" s="56"/>
      <c r="Z416" s="56"/>
      <c r="AA416" s="88"/>
      <c r="AB416" s="57"/>
      <c r="AC416" s="57"/>
      <c r="AD416" s="57"/>
      <c r="AE416" s="57"/>
      <c r="AF416" s="71" t="str">
        <f aca="false">IF(ISERROR(U416/T416),"-",(U416/T416))</f>
        <v>-</v>
      </c>
      <c r="AG416" s="75"/>
      <c r="AH416" s="72" t="n">
        <f aca="false">IF(SUMPRODUCT((A$14:A416=A416)*(B$14:B416=B416)*(C$14:C416=C416))&gt;1,0,1)</f>
        <v>0</v>
      </c>
      <c r="AI416" s="15" t="str">
        <f aca="false">IFERROR(VLOOKUP(D416,tipo,1,0),"NO")</f>
        <v>NO</v>
      </c>
      <c r="AJ416" s="15" t="str">
        <f aca="false">IFERROR(VLOOKUP(E416,modal,1,0),"NO")</f>
        <v>NO</v>
      </c>
      <c r="AK416" s="73" t="str">
        <f aca="false">IFERROR(VLOOKUP(F416,Tipo!$C$12:$C$27,1,0),"NO")</f>
        <v>NO</v>
      </c>
      <c r="AL416" s="15" t="str">
        <f aca="false">IFERROR(VLOOKUP(H416,afectacion,1,0),"NO")</f>
        <v>NO</v>
      </c>
      <c r="AM416" s="15" t="str">
        <f aca="false">IFERROR(VLOOKUP(I416,programa,1,0),"NO")</f>
        <v>NO</v>
      </c>
    </row>
    <row r="417" customFormat="false" ht="27" hidden="false" customHeight="true" outlineLevel="0" collapsed="false">
      <c r="A417" s="57"/>
      <c r="B417" s="56"/>
      <c r="C417" s="57"/>
      <c r="D417" s="58"/>
      <c r="E417" s="57"/>
      <c r="F417" s="58"/>
      <c r="G417" s="57"/>
      <c r="H417" s="59"/>
      <c r="I417" s="60"/>
      <c r="J417" s="61" t="str">
        <f aca="false">IF(ISERROR(VLOOKUP(I417,Eje_Pilar!$C$2:$E$47,2,0))," ",VLOOKUP(I417,Eje_Pilar!$C$2:$E$47,2,0))</f>
        <v> </v>
      </c>
      <c r="K417" s="61" t="str">
        <f aca="false">IF(ISERROR(VLOOKUP(I417,Eje_Pilar!$C$2:$E$47,3,0))," ",VLOOKUP(I417,Eje_Pilar!$C$2:$E$47,3,0))</f>
        <v> </v>
      </c>
      <c r="L417" s="62"/>
      <c r="M417" s="57"/>
      <c r="N417" s="57"/>
      <c r="O417" s="66"/>
      <c r="P417" s="64"/>
      <c r="Q417" s="64"/>
      <c r="R417" s="65"/>
      <c r="S417" s="66"/>
      <c r="T417" s="67" t="n">
        <f aca="false">+O417+Q417+S417</f>
        <v>0</v>
      </c>
      <c r="U417" s="68"/>
      <c r="V417" s="69"/>
      <c r="W417" s="69"/>
      <c r="X417" s="69"/>
      <c r="Y417" s="56"/>
      <c r="Z417" s="56"/>
      <c r="AA417" s="88"/>
      <c r="AB417" s="57"/>
      <c r="AC417" s="57"/>
      <c r="AD417" s="57"/>
      <c r="AE417" s="57"/>
      <c r="AF417" s="71" t="str">
        <f aca="false">IF(ISERROR(U417/T417),"-",(U417/T417))</f>
        <v>-</v>
      </c>
      <c r="AG417" s="75"/>
      <c r="AH417" s="72" t="n">
        <f aca="false">IF(SUMPRODUCT((A$14:A417=A417)*(B$14:B417=B417)*(C$14:C417=C417))&gt;1,0,1)</f>
        <v>0</v>
      </c>
      <c r="AI417" s="15" t="str">
        <f aca="false">IFERROR(VLOOKUP(D417,tipo,1,0),"NO")</f>
        <v>NO</v>
      </c>
      <c r="AJ417" s="15" t="str">
        <f aca="false">IFERROR(VLOOKUP(E417,modal,1,0),"NO")</f>
        <v>NO</v>
      </c>
      <c r="AK417" s="73" t="str">
        <f aca="false">IFERROR(VLOOKUP(F417,Tipo!$C$12:$C$27,1,0),"NO")</f>
        <v>NO</v>
      </c>
      <c r="AL417" s="15" t="str">
        <f aca="false">IFERROR(VLOOKUP(H417,afectacion,1,0),"NO")</f>
        <v>NO</v>
      </c>
      <c r="AM417" s="15" t="str">
        <f aca="false">IFERROR(VLOOKUP(I417,programa,1,0),"NO")</f>
        <v>NO</v>
      </c>
    </row>
    <row r="418" customFormat="false" ht="27" hidden="false" customHeight="true" outlineLevel="0" collapsed="false">
      <c r="A418" s="57"/>
      <c r="B418" s="56"/>
      <c r="C418" s="57"/>
      <c r="D418" s="58"/>
      <c r="E418" s="57"/>
      <c r="F418" s="58"/>
      <c r="G418" s="57"/>
      <c r="H418" s="59"/>
      <c r="I418" s="60"/>
      <c r="J418" s="61" t="str">
        <f aca="false">IF(ISERROR(VLOOKUP(I418,Eje_Pilar!$C$2:$E$47,2,0))," ",VLOOKUP(I418,Eje_Pilar!$C$2:$E$47,2,0))</f>
        <v> </v>
      </c>
      <c r="K418" s="61" t="str">
        <f aca="false">IF(ISERROR(VLOOKUP(I418,Eje_Pilar!$C$2:$E$47,3,0))," ",VLOOKUP(I418,Eje_Pilar!$C$2:$E$47,3,0))</f>
        <v> </v>
      </c>
      <c r="L418" s="62"/>
      <c r="M418" s="57"/>
      <c r="N418" s="57"/>
      <c r="O418" s="66"/>
      <c r="P418" s="64"/>
      <c r="Q418" s="64"/>
      <c r="R418" s="65"/>
      <c r="S418" s="66"/>
      <c r="T418" s="67" t="n">
        <f aca="false">+O418+Q418+S418</f>
        <v>0</v>
      </c>
      <c r="U418" s="68"/>
      <c r="V418" s="69"/>
      <c r="W418" s="69"/>
      <c r="X418" s="69"/>
      <c r="Y418" s="56"/>
      <c r="Z418" s="56"/>
      <c r="AA418" s="88"/>
      <c r="AB418" s="57"/>
      <c r="AC418" s="57"/>
      <c r="AD418" s="57"/>
      <c r="AE418" s="57"/>
      <c r="AF418" s="71" t="str">
        <f aca="false">IF(ISERROR(U418/T418),"-",(U418/T418))</f>
        <v>-</v>
      </c>
      <c r="AG418" s="75"/>
      <c r="AH418" s="72" t="n">
        <f aca="false">IF(SUMPRODUCT((A$14:A418=A418)*(B$14:B418=B418)*(C$14:C418=C418))&gt;1,0,1)</f>
        <v>0</v>
      </c>
      <c r="AI418" s="15" t="str">
        <f aca="false">IFERROR(VLOOKUP(D418,tipo,1,0),"NO")</f>
        <v>NO</v>
      </c>
      <c r="AJ418" s="15" t="str">
        <f aca="false">IFERROR(VLOOKUP(E418,modal,1,0),"NO")</f>
        <v>NO</v>
      </c>
      <c r="AK418" s="73" t="str">
        <f aca="false">IFERROR(VLOOKUP(F418,Tipo!$C$12:$C$27,1,0),"NO")</f>
        <v>NO</v>
      </c>
      <c r="AL418" s="15" t="str">
        <f aca="false">IFERROR(VLOOKUP(H418,afectacion,1,0),"NO")</f>
        <v>NO</v>
      </c>
      <c r="AM418" s="15" t="str">
        <f aca="false">IFERROR(VLOOKUP(I418,programa,1,0),"NO")</f>
        <v>NO</v>
      </c>
    </row>
    <row r="419" customFormat="false" ht="27" hidden="false" customHeight="true" outlineLevel="0" collapsed="false">
      <c r="A419" s="57"/>
      <c r="B419" s="56"/>
      <c r="C419" s="57"/>
      <c r="D419" s="58"/>
      <c r="E419" s="57"/>
      <c r="F419" s="58"/>
      <c r="G419" s="57"/>
      <c r="H419" s="59"/>
      <c r="I419" s="60"/>
      <c r="J419" s="61" t="str">
        <f aca="false">IF(ISERROR(VLOOKUP(I419,Eje_Pilar!$C$2:$E$47,2,0))," ",VLOOKUP(I419,Eje_Pilar!$C$2:$E$47,2,0))</f>
        <v> </v>
      </c>
      <c r="K419" s="61" t="str">
        <f aca="false">IF(ISERROR(VLOOKUP(I419,Eje_Pilar!$C$2:$E$47,3,0))," ",VLOOKUP(I419,Eje_Pilar!$C$2:$E$47,3,0))</f>
        <v> </v>
      </c>
      <c r="L419" s="62"/>
      <c r="M419" s="57"/>
      <c r="N419" s="57"/>
      <c r="O419" s="66"/>
      <c r="P419" s="64"/>
      <c r="Q419" s="64"/>
      <c r="R419" s="65"/>
      <c r="S419" s="66"/>
      <c r="T419" s="67" t="n">
        <f aca="false">+O419+Q419+S419</f>
        <v>0</v>
      </c>
      <c r="U419" s="68"/>
      <c r="V419" s="69"/>
      <c r="W419" s="69"/>
      <c r="X419" s="69"/>
      <c r="Y419" s="56"/>
      <c r="Z419" s="56"/>
      <c r="AA419" s="88"/>
      <c r="AB419" s="57"/>
      <c r="AC419" s="57"/>
      <c r="AD419" s="57"/>
      <c r="AE419" s="57"/>
      <c r="AF419" s="71" t="str">
        <f aca="false">IF(ISERROR(U419/T419),"-",(U419/T419))</f>
        <v>-</v>
      </c>
      <c r="AG419" s="75"/>
      <c r="AH419" s="72" t="n">
        <f aca="false">IF(SUMPRODUCT((A$14:A419=A419)*(B$14:B419=B419)*(C$14:C419=C419))&gt;1,0,1)</f>
        <v>0</v>
      </c>
      <c r="AI419" s="15" t="str">
        <f aca="false">IFERROR(VLOOKUP(D419,tipo,1,0),"NO")</f>
        <v>NO</v>
      </c>
      <c r="AJ419" s="15" t="str">
        <f aca="false">IFERROR(VLOOKUP(E419,modal,1,0),"NO")</f>
        <v>NO</v>
      </c>
      <c r="AK419" s="73" t="str">
        <f aca="false">IFERROR(VLOOKUP(F419,Tipo!$C$12:$C$27,1,0),"NO")</f>
        <v>NO</v>
      </c>
      <c r="AL419" s="15" t="str">
        <f aca="false">IFERROR(VLOOKUP(H419,afectacion,1,0),"NO")</f>
        <v>NO</v>
      </c>
      <c r="AM419" s="15" t="str">
        <f aca="false">IFERROR(VLOOKUP(I419,programa,1,0),"NO")</f>
        <v>NO</v>
      </c>
    </row>
    <row r="420" customFormat="false" ht="27" hidden="false" customHeight="true" outlineLevel="0" collapsed="false">
      <c r="A420" s="57"/>
      <c r="B420" s="56"/>
      <c r="C420" s="57"/>
      <c r="D420" s="58"/>
      <c r="E420" s="57"/>
      <c r="F420" s="58"/>
      <c r="G420" s="57"/>
      <c r="H420" s="59"/>
      <c r="I420" s="60"/>
      <c r="J420" s="61" t="str">
        <f aca="false">IF(ISERROR(VLOOKUP(I420,Eje_Pilar!$C$2:$E$47,2,0))," ",VLOOKUP(I420,Eje_Pilar!$C$2:$E$47,2,0))</f>
        <v> </v>
      </c>
      <c r="K420" s="61" t="str">
        <f aca="false">IF(ISERROR(VLOOKUP(I420,Eje_Pilar!$C$2:$E$47,3,0))," ",VLOOKUP(I420,Eje_Pilar!$C$2:$E$47,3,0))</f>
        <v> </v>
      </c>
      <c r="L420" s="62"/>
      <c r="M420" s="57"/>
      <c r="N420" s="57"/>
      <c r="O420" s="66"/>
      <c r="P420" s="64"/>
      <c r="Q420" s="64"/>
      <c r="R420" s="65"/>
      <c r="S420" s="66"/>
      <c r="T420" s="67" t="n">
        <f aca="false">+O420+Q420+S420</f>
        <v>0</v>
      </c>
      <c r="U420" s="68"/>
      <c r="V420" s="69"/>
      <c r="W420" s="69"/>
      <c r="X420" s="69"/>
      <c r="Y420" s="56"/>
      <c r="Z420" s="56"/>
      <c r="AA420" s="88"/>
      <c r="AB420" s="57"/>
      <c r="AC420" s="57"/>
      <c r="AD420" s="57"/>
      <c r="AE420" s="57"/>
      <c r="AF420" s="71" t="str">
        <f aca="false">IF(ISERROR(U420/T420),"-",(U420/T420))</f>
        <v>-</v>
      </c>
      <c r="AG420" s="75"/>
      <c r="AH420" s="72" t="n">
        <f aca="false">IF(SUMPRODUCT((A$14:A420=A420)*(B$14:B420=B420)*(C$14:C420=C420))&gt;1,0,1)</f>
        <v>0</v>
      </c>
      <c r="AI420" s="15" t="str">
        <f aca="false">IFERROR(VLOOKUP(D420,tipo,1,0),"NO")</f>
        <v>NO</v>
      </c>
      <c r="AJ420" s="15" t="str">
        <f aca="false">IFERROR(VLOOKUP(E420,modal,1,0),"NO")</f>
        <v>NO</v>
      </c>
      <c r="AK420" s="73" t="str">
        <f aca="false">IFERROR(VLOOKUP(F420,Tipo!$C$12:$C$27,1,0),"NO")</f>
        <v>NO</v>
      </c>
      <c r="AL420" s="15" t="str">
        <f aca="false">IFERROR(VLOOKUP(H420,afectacion,1,0),"NO")</f>
        <v>NO</v>
      </c>
      <c r="AM420" s="15" t="str">
        <f aca="false">IFERROR(VLOOKUP(I420,programa,1,0),"NO")</f>
        <v>NO</v>
      </c>
    </row>
    <row r="421" customFormat="false" ht="27" hidden="false" customHeight="true" outlineLevel="0" collapsed="false">
      <c r="A421" s="57"/>
      <c r="B421" s="56"/>
      <c r="C421" s="57"/>
      <c r="D421" s="58"/>
      <c r="E421" s="57"/>
      <c r="F421" s="58"/>
      <c r="G421" s="57"/>
      <c r="H421" s="59"/>
      <c r="I421" s="60"/>
      <c r="J421" s="61" t="str">
        <f aca="false">IF(ISERROR(VLOOKUP(I421,Eje_Pilar!$C$2:$E$47,2,0))," ",VLOOKUP(I421,Eje_Pilar!$C$2:$E$47,2,0))</f>
        <v> </v>
      </c>
      <c r="K421" s="61" t="str">
        <f aca="false">IF(ISERROR(VLOOKUP(I421,Eje_Pilar!$C$2:$E$47,3,0))," ",VLOOKUP(I421,Eje_Pilar!$C$2:$E$47,3,0))</f>
        <v> </v>
      </c>
      <c r="L421" s="62"/>
      <c r="M421" s="57"/>
      <c r="N421" s="57"/>
      <c r="O421" s="66"/>
      <c r="P421" s="64"/>
      <c r="Q421" s="64"/>
      <c r="R421" s="65"/>
      <c r="S421" s="66"/>
      <c r="T421" s="67" t="n">
        <f aca="false">+O421+Q421+S421</f>
        <v>0</v>
      </c>
      <c r="U421" s="68"/>
      <c r="V421" s="69"/>
      <c r="W421" s="69"/>
      <c r="X421" s="69"/>
      <c r="Y421" s="56"/>
      <c r="Z421" s="56"/>
      <c r="AA421" s="88"/>
      <c r="AB421" s="57"/>
      <c r="AC421" s="57"/>
      <c r="AD421" s="57"/>
      <c r="AE421" s="57"/>
      <c r="AF421" s="71" t="str">
        <f aca="false">IF(ISERROR(U421/T421),"-",(U421/T421))</f>
        <v>-</v>
      </c>
      <c r="AG421" s="75"/>
      <c r="AH421" s="72" t="n">
        <f aca="false">IF(SUMPRODUCT((A$14:A421=A421)*(B$14:B421=B421)*(C$14:C421=C421))&gt;1,0,1)</f>
        <v>0</v>
      </c>
      <c r="AI421" s="15" t="str">
        <f aca="false">IFERROR(VLOOKUP(D421,tipo,1,0),"NO")</f>
        <v>NO</v>
      </c>
      <c r="AJ421" s="15" t="str">
        <f aca="false">IFERROR(VLOOKUP(E421,modal,1,0),"NO")</f>
        <v>NO</v>
      </c>
      <c r="AK421" s="73" t="str">
        <f aca="false">IFERROR(VLOOKUP(F421,Tipo!$C$12:$C$27,1,0),"NO")</f>
        <v>NO</v>
      </c>
      <c r="AL421" s="15" t="str">
        <f aca="false">IFERROR(VLOOKUP(H421,afectacion,1,0),"NO")</f>
        <v>NO</v>
      </c>
      <c r="AM421" s="15" t="str">
        <f aca="false">IFERROR(VLOOKUP(I421,programa,1,0),"NO")</f>
        <v>NO</v>
      </c>
    </row>
    <row r="422" customFormat="false" ht="27" hidden="false" customHeight="true" outlineLevel="0" collapsed="false">
      <c r="A422" s="57"/>
      <c r="B422" s="56"/>
      <c r="C422" s="57"/>
      <c r="D422" s="58"/>
      <c r="E422" s="57"/>
      <c r="F422" s="58"/>
      <c r="G422" s="57"/>
      <c r="H422" s="59"/>
      <c r="I422" s="60"/>
      <c r="J422" s="61" t="str">
        <f aca="false">IF(ISERROR(VLOOKUP(I422,Eje_Pilar!$C$2:$E$47,2,0))," ",VLOOKUP(I422,Eje_Pilar!$C$2:$E$47,2,0))</f>
        <v> </v>
      </c>
      <c r="K422" s="61" t="str">
        <f aca="false">IF(ISERROR(VLOOKUP(I422,Eje_Pilar!$C$2:$E$47,3,0))," ",VLOOKUP(I422,Eje_Pilar!$C$2:$E$47,3,0))</f>
        <v> </v>
      </c>
      <c r="L422" s="62"/>
      <c r="M422" s="57"/>
      <c r="N422" s="57"/>
      <c r="O422" s="66"/>
      <c r="P422" s="64"/>
      <c r="Q422" s="64"/>
      <c r="R422" s="65"/>
      <c r="S422" s="66"/>
      <c r="T422" s="67" t="n">
        <f aca="false">+O422+Q422+S422</f>
        <v>0</v>
      </c>
      <c r="U422" s="68"/>
      <c r="V422" s="69"/>
      <c r="W422" s="69"/>
      <c r="X422" s="69"/>
      <c r="Y422" s="56"/>
      <c r="Z422" s="56"/>
      <c r="AA422" s="88"/>
      <c r="AB422" s="57"/>
      <c r="AC422" s="57"/>
      <c r="AD422" s="57"/>
      <c r="AE422" s="57"/>
      <c r="AF422" s="71" t="str">
        <f aca="false">IF(ISERROR(U422/T422),"-",(U422/T422))</f>
        <v>-</v>
      </c>
      <c r="AG422" s="75"/>
      <c r="AH422" s="72" t="n">
        <f aca="false">IF(SUMPRODUCT((A$14:A422=A422)*(B$14:B422=B422)*(C$14:C422=C422))&gt;1,0,1)</f>
        <v>0</v>
      </c>
      <c r="AI422" s="15" t="str">
        <f aca="false">IFERROR(VLOOKUP(D422,tipo,1,0),"NO")</f>
        <v>NO</v>
      </c>
      <c r="AJ422" s="15" t="str">
        <f aca="false">IFERROR(VLOOKUP(E422,modal,1,0),"NO")</f>
        <v>NO</v>
      </c>
      <c r="AK422" s="73" t="str">
        <f aca="false">IFERROR(VLOOKUP(F422,Tipo!$C$12:$C$27,1,0),"NO")</f>
        <v>NO</v>
      </c>
      <c r="AL422" s="15" t="str">
        <f aca="false">IFERROR(VLOOKUP(H422,afectacion,1,0),"NO")</f>
        <v>NO</v>
      </c>
      <c r="AM422" s="15" t="str">
        <f aca="false">IFERROR(VLOOKUP(I422,programa,1,0),"NO")</f>
        <v>NO</v>
      </c>
    </row>
    <row r="423" customFormat="false" ht="27" hidden="false" customHeight="true" outlineLevel="0" collapsed="false">
      <c r="A423" s="57"/>
      <c r="B423" s="56"/>
      <c r="C423" s="57"/>
      <c r="D423" s="58"/>
      <c r="E423" s="57"/>
      <c r="F423" s="58"/>
      <c r="G423" s="57"/>
      <c r="H423" s="59"/>
      <c r="I423" s="60"/>
      <c r="J423" s="61" t="str">
        <f aca="false">IF(ISERROR(VLOOKUP(I423,Eje_Pilar!$C$2:$E$47,2,0))," ",VLOOKUP(I423,Eje_Pilar!$C$2:$E$47,2,0))</f>
        <v> </v>
      </c>
      <c r="K423" s="61" t="str">
        <f aca="false">IF(ISERROR(VLOOKUP(I423,Eje_Pilar!$C$2:$E$47,3,0))," ",VLOOKUP(I423,Eje_Pilar!$C$2:$E$47,3,0))</f>
        <v> </v>
      </c>
      <c r="L423" s="62"/>
      <c r="M423" s="57"/>
      <c r="N423" s="57"/>
      <c r="O423" s="66"/>
      <c r="P423" s="64"/>
      <c r="Q423" s="64"/>
      <c r="R423" s="65"/>
      <c r="S423" s="66"/>
      <c r="T423" s="67" t="n">
        <f aca="false">+O423+Q423+S423</f>
        <v>0</v>
      </c>
      <c r="U423" s="68"/>
      <c r="V423" s="69"/>
      <c r="W423" s="69"/>
      <c r="X423" s="69"/>
      <c r="Y423" s="56"/>
      <c r="Z423" s="56"/>
      <c r="AA423" s="88"/>
      <c r="AB423" s="57"/>
      <c r="AC423" s="57"/>
      <c r="AD423" s="57"/>
      <c r="AE423" s="57"/>
      <c r="AF423" s="71" t="str">
        <f aca="false">IF(ISERROR(U423/T423),"-",(U423/T423))</f>
        <v>-</v>
      </c>
      <c r="AG423" s="75"/>
      <c r="AH423" s="72" t="n">
        <f aca="false">IF(SUMPRODUCT((A$14:A423=A423)*(B$14:B423=B423)*(C$14:C423=C423))&gt;1,0,1)</f>
        <v>0</v>
      </c>
      <c r="AI423" s="15" t="str">
        <f aca="false">IFERROR(VLOOKUP(D423,tipo,1,0),"NO")</f>
        <v>NO</v>
      </c>
      <c r="AJ423" s="15" t="str">
        <f aca="false">IFERROR(VLOOKUP(E423,modal,1,0),"NO")</f>
        <v>NO</v>
      </c>
      <c r="AK423" s="73" t="str">
        <f aca="false">IFERROR(VLOOKUP(F423,Tipo!$C$12:$C$27,1,0),"NO")</f>
        <v>NO</v>
      </c>
      <c r="AL423" s="15" t="str">
        <f aca="false">IFERROR(VLOOKUP(H423,afectacion,1,0),"NO")</f>
        <v>NO</v>
      </c>
      <c r="AM423" s="15" t="str">
        <f aca="false">IFERROR(VLOOKUP(I423,programa,1,0),"NO")</f>
        <v>NO</v>
      </c>
    </row>
    <row r="424" customFormat="false" ht="27" hidden="false" customHeight="true" outlineLevel="0" collapsed="false">
      <c r="A424" s="57"/>
      <c r="B424" s="56"/>
      <c r="C424" s="57"/>
      <c r="D424" s="58"/>
      <c r="E424" s="57"/>
      <c r="F424" s="58"/>
      <c r="G424" s="57"/>
      <c r="H424" s="59"/>
      <c r="I424" s="60"/>
      <c r="J424" s="61" t="str">
        <f aca="false">IF(ISERROR(VLOOKUP(I424,Eje_Pilar!$C$2:$E$47,2,0))," ",VLOOKUP(I424,Eje_Pilar!$C$2:$E$47,2,0))</f>
        <v> </v>
      </c>
      <c r="K424" s="61" t="str">
        <f aca="false">IF(ISERROR(VLOOKUP(I424,Eje_Pilar!$C$2:$E$47,3,0))," ",VLOOKUP(I424,Eje_Pilar!$C$2:$E$47,3,0))</f>
        <v> </v>
      </c>
      <c r="L424" s="62"/>
      <c r="M424" s="57"/>
      <c r="N424" s="57"/>
      <c r="O424" s="66"/>
      <c r="P424" s="64"/>
      <c r="Q424" s="64"/>
      <c r="R424" s="65"/>
      <c r="S424" s="66"/>
      <c r="T424" s="67" t="n">
        <f aca="false">+O424+Q424+S424</f>
        <v>0</v>
      </c>
      <c r="U424" s="68"/>
      <c r="V424" s="69"/>
      <c r="W424" s="69"/>
      <c r="X424" s="69"/>
      <c r="Y424" s="56"/>
      <c r="Z424" s="56"/>
      <c r="AA424" s="88"/>
      <c r="AB424" s="57"/>
      <c r="AC424" s="57"/>
      <c r="AD424" s="57"/>
      <c r="AE424" s="57"/>
      <c r="AF424" s="71" t="str">
        <f aca="false">IF(ISERROR(U424/T424),"-",(U424/T424))</f>
        <v>-</v>
      </c>
      <c r="AG424" s="75"/>
      <c r="AH424" s="72" t="n">
        <f aca="false">IF(SUMPRODUCT((A$14:A424=A424)*(B$14:B424=B424)*(C$14:C424=C424))&gt;1,0,1)</f>
        <v>0</v>
      </c>
      <c r="AI424" s="15" t="str">
        <f aca="false">IFERROR(VLOOKUP(D424,tipo,1,0),"NO")</f>
        <v>NO</v>
      </c>
      <c r="AJ424" s="15" t="str">
        <f aca="false">IFERROR(VLOOKUP(E424,modal,1,0),"NO")</f>
        <v>NO</v>
      </c>
      <c r="AK424" s="73" t="str">
        <f aca="false">IFERROR(VLOOKUP(F424,Tipo!$C$12:$C$27,1,0),"NO")</f>
        <v>NO</v>
      </c>
      <c r="AL424" s="15" t="str">
        <f aca="false">IFERROR(VLOOKUP(H424,afectacion,1,0),"NO")</f>
        <v>NO</v>
      </c>
      <c r="AM424" s="15" t="str">
        <f aca="false">IFERROR(VLOOKUP(I424,programa,1,0),"NO")</f>
        <v>NO</v>
      </c>
    </row>
    <row r="425" customFormat="false" ht="27" hidden="false" customHeight="true" outlineLevel="0" collapsed="false">
      <c r="A425" s="57"/>
      <c r="B425" s="56"/>
      <c r="C425" s="57"/>
      <c r="D425" s="58"/>
      <c r="E425" s="57"/>
      <c r="F425" s="58"/>
      <c r="G425" s="57"/>
      <c r="H425" s="59"/>
      <c r="I425" s="60"/>
      <c r="J425" s="61" t="str">
        <f aca="false">IF(ISERROR(VLOOKUP(I425,Eje_Pilar!$C$2:$E$47,2,0))," ",VLOOKUP(I425,Eje_Pilar!$C$2:$E$47,2,0))</f>
        <v> </v>
      </c>
      <c r="K425" s="61" t="str">
        <f aca="false">IF(ISERROR(VLOOKUP(I425,Eje_Pilar!$C$2:$E$47,3,0))," ",VLOOKUP(I425,Eje_Pilar!$C$2:$E$47,3,0))</f>
        <v> </v>
      </c>
      <c r="L425" s="62"/>
      <c r="M425" s="57"/>
      <c r="N425" s="57"/>
      <c r="O425" s="66"/>
      <c r="P425" s="64"/>
      <c r="Q425" s="64"/>
      <c r="R425" s="65"/>
      <c r="S425" s="66"/>
      <c r="T425" s="67" t="n">
        <f aca="false">+O425+Q425+S425</f>
        <v>0</v>
      </c>
      <c r="U425" s="68"/>
      <c r="V425" s="69"/>
      <c r="W425" s="69"/>
      <c r="X425" s="69"/>
      <c r="Y425" s="56"/>
      <c r="Z425" s="56"/>
      <c r="AA425" s="88"/>
      <c r="AB425" s="57"/>
      <c r="AC425" s="57"/>
      <c r="AD425" s="57"/>
      <c r="AE425" s="57"/>
      <c r="AF425" s="71" t="str">
        <f aca="false">IF(ISERROR(U425/T425),"-",(U425/T425))</f>
        <v>-</v>
      </c>
      <c r="AG425" s="75"/>
      <c r="AH425" s="72" t="n">
        <f aca="false">IF(SUMPRODUCT((A$14:A425=A425)*(B$14:B425=B425)*(C$14:C425=C425))&gt;1,0,1)</f>
        <v>0</v>
      </c>
      <c r="AI425" s="15" t="str">
        <f aca="false">IFERROR(VLOOKUP(D425,tipo,1,0),"NO")</f>
        <v>NO</v>
      </c>
      <c r="AJ425" s="15" t="str">
        <f aca="false">IFERROR(VLOOKUP(E425,modal,1,0),"NO")</f>
        <v>NO</v>
      </c>
      <c r="AK425" s="73" t="str">
        <f aca="false">IFERROR(VLOOKUP(F425,Tipo!$C$12:$C$27,1,0),"NO")</f>
        <v>NO</v>
      </c>
      <c r="AL425" s="15" t="str">
        <f aca="false">IFERROR(VLOOKUP(H425,afectacion,1,0),"NO")</f>
        <v>NO</v>
      </c>
      <c r="AM425" s="15" t="str">
        <f aca="false">IFERROR(VLOOKUP(I425,programa,1,0),"NO")</f>
        <v>NO</v>
      </c>
    </row>
    <row r="426" customFormat="false" ht="27" hidden="false" customHeight="true" outlineLevel="0" collapsed="false">
      <c r="A426" s="57"/>
      <c r="B426" s="56"/>
      <c r="C426" s="57"/>
      <c r="D426" s="58"/>
      <c r="E426" s="57"/>
      <c r="F426" s="58"/>
      <c r="G426" s="57"/>
      <c r="H426" s="59"/>
      <c r="I426" s="60"/>
      <c r="J426" s="61" t="str">
        <f aca="false">IF(ISERROR(VLOOKUP(I426,Eje_Pilar!$C$2:$E$47,2,0))," ",VLOOKUP(I426,Eje_Pilar!$C$2:$E$47,2,0))</f>
        <v> </v>
      </c>
      <c r="K426" s="61" t="str">
        <f aca="false">IF(ISERROR(VLOOKUP(I426,Eje_Pilar!$C$2:$E$47,3,0))," ",VLOOKUP(I426,Eje_Pilar!$C$2:$E$47,3,0))</f>
        <v> </v>
      </c>
      <c r="L426" s="62"/>
      <c r="M426" s="57"/>
      <c r="N426" s="57"/>
      <c r="O426" s="66"/>
      <c r="P426" s="64"/>
      <c r="Q426" s="64"/>
      <c r="R426" s="65"/>
      <c r="S426" s="66"/>
      <c r="T426" s="67" t="n">
        <f aca="false">+O426+Q426+S426</f>
        <v>0</v>
      </c>
      <c r="U426" s="68"/>
      <c r="V426" s="69"/>
      <c r="W426" s="69"/>
      <c r="X426" s="69"/>
      <c r="Y426" s="56"/>
      <c r="Z426" s="56"/>
      <c r="AA426" s="88"/>
      <c r="AB426" s="57"/>
      <c r="AC426" s="57"/>
      <c r="AD426" s="57"/>
      <c r="AE426" s="57"/>
      <c r="AF426" s="71" t="str">
        <f aca="false">IF(ISERROR(U426/T426),"-",(U426/T426))</f>
        <v>-</v>
      </c>
      <c r="AG426" s="75"/>
      <c r="AH426" s="72" t="n">
        <f aca="false">IF(SUMPRODUCT((A$14:A426=A426)*(B$14:B426=B426)*(C$14:C426=C426))&gt;1,0,1)</f>
        <v>0</v>
      </c>
      <c r="AI426" s="15" t="str">
        <f aca="false">IFERROR(VLOOKUP(D426,tipo,1,0),"NO")</f>
        <v>NO</v>
      </c>
      <c r="AJ426" s="15" t="str">
        <f aca="false">IFERROR(VLOOKUP(E426,modal,1,0),"NO")</f>
        <v>NO</v>
      </c>
      <c r="AK426" s="73" t="str">
        <f aca="false">IFERROR(VLOOKUP(F426,Tipo!$C$12:$C$27,1,0),"NO")</f>
        <v>NO</v>
      </c>
      <c r="AL426" s="15" t="str">
        <f aca="false">IFERROR(VLOOKUP(H426,afectacion,1,0),"NO")</f>
        <v>NO</v>
      </c>
      <c r="AM426" s="15" t="str">
        <f aca="false">IFERROR(VLOOKUP(I426,programa,1,0),"NO")</f>
        <v>NO</v>
      </c>
    </row>
    <row r="427" customFormat="false" ht="27" hidden="false" customHeight="true" outlineLevel="0" collapsed="false">
      <c r="A427" s="57"/>
      <c r="B427" s="56"/>
      <c r="C427" s="57"/>
      <c r="D427" s="58"/>
      <c r="E427" s="57"/>
      <c r="F427" s="58"/>
      <c r="G427" s="57"/>
      <c r="H427" s="59"/>
      <c r="I427" s="60"/>
      <c r="J427" s="61" t="str">
        <f aca="false">IF(ISERROR(VLOOKUP(I427,Eje_Pilar!$C$2:$E$47,2,0))," ",VLOOKUP(I427,Eje_Pilar!$C$2:$E$47,2,0))</f>
        <v> </v>
      </c>
      <c r="K427" s="61" t="str">
        <f aca="false">IF(ISERROR(VLOOKUP(I427,Eje_Pilar!$C$2:$E$47,3,0))," ",VLOOKUP(I427,Eje_Pilar!$C$2:$E$47,3,0))</f>
        <v> </v>
      </c>
      <c r="L427" s="62"/>
      <c r="M427" s="57"/>
      <c r="N427" s="57"/>
      <c r="O427" s="66"/>
      <c r="P427" s="64"/>
      <c r="Q427" s="64"/>
      <c r="R427" s="65"/>
      <c r="S427" s="66"/>
      <c r="T427" s="67" t="n">
        <f aca="false">+O427+Q427+S427</f>
        <v>0</v>
      </c>
      <c r="U427" s="68"/>
      <c r="V427" s="69"/>
      <c r="W427" s="69"/>
      <c r="X427" s="69"/>
      <c r="Y427" s="56"/>
      <c r="Z427" s="56"/>
      <c r="AA427" s="88"/>
      <c r="AB427" s="57"/>
      <c r="AC427" s="57"/>
      <c r="AD427" s="57"/>
      <c r="AE427" s="57"/>
      <c r="AF427" s="71" t="str">
        <f aca="false">IF(ISERROR(U427/T427),"-",(U427/T427))</f>
        <v>-</v>
      </c>
      <c r="AG427" s="75"/>
      <c r="AH427" s="72" t="n">
        <f aca="false">IF(SUMPRODUCT((A$14:A427=A427)*(B$14:B427=B427)*(C$14:C427=C427))&gt;1,0,1)</f>
        <v>0</v>
      </c>
      <c r="AI427" s="15" t="str">
        <f aca="false">IFERROR(VLOOKUP(D427,tipo,1,0),"NO")</f>
        <v>NO</v>
      </c>
      <c r="AJ427" s="15" t="str">
        <f aca="false">IFERROR(VLOOKUP(E427,modal,1,0),"NO")</f>
        <v>NO</v>
      </c>
      <c r="AK427" s="73" t="str">
        <f aca="false">IFERROR(VLOOKUP(F427,Tipo!$C$12:$C$27,1,0),"NO")</f>
        <v>NO</v>
      </c>
      <c r="AL427" s="15" t="str">
        <f aca="false">IFERROR(VLOOKUP(H427,afectacion,1,0),"NO")</f>
        <v>NO</v>
      </c>
      <c r="AM427" s="15" t="str">
        <f aca="false">IFERROR(VLOOKUP(I427,programa,1,0),"NO")</f>
        <v>NO</v>
      </c>
    </row>
    <row r="428" customFormat="false" ht="27" hidden="false" customHeight="true" outlineLevel="0" collapsed="false">
      <c r="A428" s="57"/>
      <c r="B428" s="56"/>
      <c r="C428" s="57"/>
      <c r="D428" s="58"/>
      <c r="E428" s="57"/>
      <c r="F428" s="58"/>
      <c r="G428" s="57"/>
      <c r="H428" s="59"/>
      <c r="I428" s="60"/>
      <c r="J428" s="61" t="str">
        <f aca="false">IF(ISERROR(VLOOKUP(I428,Eje_Pilar!$C$2:$E$47,2,0))," ",VLOOKUP(I428,Eje_Pilar!$C$2:$E$47,2,0))</f>
        <v> </v>
      </c>
      <c r="K428" s="61" t="str">
        <f aca="false">IF(ISERROR(VLOOKUP(I428,Eje_Pilar!$C$2:$E$47,3,0))," ",VLOOKUP(I428,Eje_Pilar!$C$2:$E$47,3,0))</f>
        <v> </v>
      </c>
      <c r="L428" s="62"/>
      <c r="M428" s="57"/>
      <c r="N428" s="57"/>
      <c r="O428" s="66"/>
      <c r="P428" s="64"/>
      <c r="Q428" s="64"/>
      <c r="R428" s="65"/>
      <c r="S428" s="66"/>
      <c r="T428" s="67" t="n">
        <f aca="false">+O428+Q428+S428</f>
        <v>0</v>
      </c>
      <c r="U428" s="68"/>
      <c r="V428" s="69"/>
      <c r="W428" s="69"/>
      <c r="X428" s="69"/>
      <c r="Y428" s="56"/>
      <c r="Z428" s="56"/>
      <c r="AA428" s="88"/>
      <c r="AB428" s="57"/>
      <c r="AC428" s="57"/>
      <c r="AD428" s="57"/>
      <c r="AE428" s="57"/>
      <c r="AF428" s="71" t="str">
        <f aca="false">IF(ISERROR(U428/T428),"-",(U428/T428))</f>
        <v>-</v>
      </c>
      <c r="AG428" s="75"/>
      <c r="AH428" s="72" t="n">
        <f aca="false">IF(SUMPRODUCT((A$14:A428=A428)*(B$14:B428=B428)*(C$14:C428=C428))&gt;1,0,1)</f>
        <v>0</v>
      </c>
      <c r="AI428" s="15" t="str">
        <f aca="false">IFERROR(VLOOKUP(D428,tipo,1,0),"NO")</f>
        <v>NO</v>
      </c>
      <c r="AJ428" s="15" t="str">
        <f aca="false">IFERROR(VLOOKUP(E428,modal,1,0),"NO")</f>
        <v>NO</v>
      </c>
      <c r="AK428" s="73" t="str">
        <f aca="false">IFERROR(VLOOKUP(F428,Tipo!$C$12:$C$27,1,0),"NO")</f>
        <v>NO</v>
      </c>
      <c r="AL428" s="15" t="str">
        <f aca="false">IFERROR(VLOOKUP(H428,afectacion,1,0),"NO")</f>
        <v>NO</v>
      </c>
      <c r="AM428" s="15" t="str">
        <f aca="false">IFERROR(VLOOKUP(I428,programa,1,0),"NO")</f>
        <v>NO</v>
      </c>
    </row>
    <row r="429" customFormat="false" ht="27" hidden="false" customHeight="true" outlineLevel="0" collapsed="false">
      <c r="A429" s="57"/>
      <c r="B429" s="56"/>
      <c r="C429" s="57"/>
      <c r="D429" s="58"/>
      <c r="E429" s="57"/>
      <c r="F429" s="58"/>
      <c r="G429" s="57"/>
      <c r="H429" s="59"/>
      <c r="I429" s="60"/>
      <c r="J429" s="61" t="str">
        <f aca="false">IF(ISERROR(VLOOKUP(I429,Eje_Pilar!$C$2:$E$47,2,0))," ",VLOOKUP(I429,Eje_Pilar!$C$2:$E$47,2,0))</f>
        <v> </v>
      </c>
      <c r="K429" s="61" t="str">
        <f aca="false">IF(ISERROR(VLOOKUP(I429,Eje_Pilar!$C$2:$E$47,3,0))," ",VLOOKUP(I429,Eje_Pilar!$C$2:$E$47,3,0))</f>
        <v> </v>
      </c>
      <c r="L429" s="62"/>
      <c r="M429" s="57"/>
      <c r="N429" s="57"/>
      <c r="O429" s="66"/>
      <c r="P429" s="64"/>
      <c r="Q429" s="64"/>
      <c r="R429" s="65"/>
      <c r="S429" s="66"/>
      <c r="T429" s="67" t="n">
        <f aca="false">+O429+Q429+S429</f>
        <v>0</v>
      </c>
      <c r="U429" s="68"/>
      <c r="V429" s="69"/>
      <c r="W429" s="69"/>
      <c r="X429" s="69"/>
      <c r="Y429" s="56"/>
      <c r="Z429" s="56"/>
      <c r="AA429" s="88"/>
      <c r="AB429" s="57"/>
      <c r="AC429" s="57"/>
      <c r="AD429" s="57"/>
      <c r="AE429" s="57"/>
      <c r="AF429" s="71" t="str">
        <f aca="false">IF(ISERROR(U429/T429),"-",(U429/T429))</f>
        <v>-</v>
      </c>
      <c r="AG429" s="75"/>
      <c r="AH429" s="72" t="n">
        <f aca="false">IF(SUMPRODUCT((A$14:A429=A429)*(B$14:B429=B429)*(C$14:C429=C429))&gt;1,0,1)</f>
        <v>0</v>
      </c>
      <c r="AI429" s="15" t="str">
        <f aca="false">IFERROR(VLOOKUP(D429,tipo,1,0),"NO")</f>
        <v>NO</v>
      </c>
      <c r="AJ429" s="15" t="str">
        <f aca="false">IFERROR(VLOOKUP(E429,modal,1,0),"NO")</f>
        <v>NO</v>
      </c>
      <c r="AK429" s="73" t="str">
        <f aca="false">IFERROR(VLOOKUP(F429,Tipo!$C$12:$C$27,1,0),"NO")</f>
        <v>NO</v>
      </c>
      <c r="AL429" s="15" t="str">
        <f aca="false">IFERROR(VLOOKUP(H429,afectacion,1,0),"NO")</f>
        <v>NO</v>
      </c>
      <c r="AM429" s="15" t="str">
        <f aca="false">IFERROR(VLOOKUP(I429,programa,1,0),"NO")</f>
        <v>NO</v>
      </c>
    </row>
    <row r="430" customFormat="false" ht="27" hidden="false" customHeight="true" outlineLevel="0" collapsed="false">
      <c r="A430" s="57"/>
      <c r="B430" s="56"/>
      <c r="C430" s="57"/>
      <c r="D430" s="58"/>
      <c r="E430" s="57"/>
      <c r="F430" s="58"/>
      <c r="G430" s="57"/>
      <c r="H430" s="59"/>
      <c r="I430" s="60"/>
      <c r="J430" s="61" t="str">
        <f aca="false">IF(ISERROR(VLOOKUP(I430,Eje_Pilar!$C$2:$E$47,2,0))," ",VLOOKUP(I430,Eje_Pilar!$C$2:$E$47,2,0))</f>
        <v> </v>
      </c>
      <c r="K430" s="61" t="str">
        <f aca="false">IF(ISERROR(VLOOKUP(I430,Eje_Pilar!$C$2:$E$47,3,0))," ",VLOOKUP(I430,Eje_Pilar!$C$2:$E$47,3,0))</f>
        <v> </v>
      </c>
      <c r="L430" s="62"/>
      <c r="M430" s="57"/>
      <c r="N430" s="57"/>
      <c r="O430" s="66"/>
      <c r="P430" s="64"/>
      <c r="Q430" s="64"/>
      <c r="R430" s="65"/>
      <c r="S430" s="66"/>
      <c r="T430" s="67" t="n">
        <f aca="false">+O430+Q430+S430</f>
        <v>0</v>
      </c>
      <c r="U430" s="68"/>
      <c r="V430" s="69"/>
      <c r="W430" s="69"/>
      <c r="X430" s="69"/>
      <c r="Y430" s="56"/>
      <c r="Z430" s="56"/>
      <c r="AA430" s="88"/>
      <c r="AB430" s="57"/>
      <c r="AC430" s="57"/>
      <c r="AD430" s="57"/>
      <c r="AE430" s="57"/>
      <c r="AF430" s="71" t="str">
        <f aca="false">IF(ISERROR(U430/T430),"-",(U430/T430))</f>
        <v>-</v>
      </c>
      <c r="AG430" s="75"/>
      <c r="AH430" s="72" t="n">
        <f aca="false">IF(SUMPRODUCT((A$14:A430=A430)*(B$14:B430=B430)*(C$14:C430=C430))&gt;1,0,1)</f>
        <v>0</v>
      </c>
      <c r="AI430" s="15" t="str">
        <f aca="false">IFERROR(VLOOKUP(D430,tipo,1,0),"NO")</f>
        <v>NO</v>
      </c>
      <c r="AJ430" s="15" t="str">
        <f aca="false">IFERROR(VLOOKUP(E430,modal,1,0),"NO")</f>
        <v>NO</v>
      </c>
      <c r="AK430" s="73" t="str">
        <f aca="false">IFERROR(VLOOKUP(F430,Tipo!$C$12:$C$27,1,0),"NO")</f>
        <v>NO</v>
      </c>
      <c r="AL430" s="15" t="str">
        <f aca="false">IFERROR(VLOOKUP(H430,afectacion,1,0),"NO")</f>
        <v>NO</v>
      </c>
      <c r="AM430" s="15" t="str">
        <f aca="false">IFERROR(VLOOKUP(I430,programa,1,0),"NO")</f>
        <v>NO</v>
      </c>
    </row>
    <row r="431" customFormat="false" ht="27" hidden="false" customHeight="true" outlineLevel="0" collapsed="false">
      <c r="A431" s="57"/>
      <c r="B431" s="56"/>
      <c r="C431" s="57"/>
      <c r="D431" s="58"/>
      <c r="E431" s="57"/>
      <c r="F431" s="58"/>
      <c r="G431" s="57"/>
      <c r="H431" s="59"/>
      <c r="I431" s="60"/>
      <c r="J431" s="61" t="str">
        <f aca="false">IF(ISERROR(VLOOKUP(I431,Eje_Pilar!$C$2:$E$47,2,0))," ",VLOOKUP(I431,Eje_Pilar!$C$2:$E$47,2,0))</f>
        <v> </v>
      </c>
      <c r="K431" s="61" t="str">
        <f aca="false">IF(ISERROR(VLOOKUP(I431,Eje_Pilar!$C$2:$E$47,3,0))," ",VLOOKUP(I431,Eje_Pilar!$C$2:$E$47,3,0))</f>
        <v> </v>
      </c>
      <c r="L431" s="62"/>
      <c r="M431" s="57"/>
      <c r="N431" s="57"/>
      <c r="O431" s="66"/>
      <c r="P431" s="64"/>
      <c r="Q431" s="64"/>
      <c r="R431" s="65"/>
      <c r="S431" s="66"/>
      <c r="T431" s="67" t="n">
        <f aca="false">+O431+Q431+S431</f>
        <v>0</v>
      </c>
      <c r="U431" s="68"/>
      <c r="V431" s="69"/>
      <c r="W431" s="69"/>
      <c r="X431" s="69"/>
      <c r="Y431" s="56"/>
      <c r="Z431" s="56"/>
      <c r="AA431" s="88"/>
      <c r="AB431" s="57"/>
      <c r="AC431" s="57"/>
      <c r="AD431" s="57"/>
      <c r="AE431" s="57"/>
      <c r="AF431" s="71" t="str">
        <f aca="false">IF(ISERROR(U431/T431),"-",(U431/T431))</f>
        <v>-</v>
      </c>
      <c r="AG431" s="75"/>
      <c r="AH431" s="72" t="n">
        <f aca="false">IF(SUMPRODUCT((A$14:A431=A431)*(B$14:B431=B431)*(C$14:C431=C431))&gt;1,0,1)</f>
        <v>0</v>
      </c>
      <c r="AI431" s="15" t="str">
        <f aca="false">IFERROR(VLOOKUP(D431,tipo,1,0),"NO")</f>
        <v>NO</v>
      </c>
      <c r="AJ431" s="15" t="str">
        <f aca="false">IFERROR(VLOOKUP(E431,modal,1,0),"NO")</f>
        <v>NO</v>
      </c>
      <c r="AK431" s="73" t="str">
        <f aca="false">IFERROR(VLOOKUP(F431,Tipo!$C$12:$C$27,1,0),"NO")</f>
        <v>NO</v>
      </c>
      <c r="AL431" s="15" t="str">
        <f aca="false">IFERROR(VLOOKUP(H431,afectacion,1,0),"NO")</f>
        <v>NO</v>
      </c>
      <c r="AM431" s="15" t="str">
        <f aca="false">IFERROR(VLOOKUP(I431,programa,1,0),"NO")</f>
        <v>NO</v>
      </c>
    </row>
    <row r="432" customFormat="false" ht="27" hidden="false" customHeight="true" outlineLevel="0" collapsed="false">
      <c r="A432" s="57"/>
      <c r="B432" s="56"/>
      <c r="C432" s="57"/>
      <c r="D432" s="58"/>
      <c r="E432" s="57"/>
      <c r="F432" s="58"/>
      <c r="G432" s="57"/>
      <c r="H432" s="59"/>
      <c r="I432" s="60"/>
      <c r="J432" s="61" t="str">
        <f aca="false">IF(ISERROR(VLOOKUP(I432,Eje_Pilar!$C$2:$E$47,2,0))," ",VLOOKUP(I432,Eje_Pilar!$C$2:$E$47,2,0))</f>
        <v> </v>
      </c>
      <c r="K432" s="61" t="str">
        <f aca="false">IF(ISERROR(VLOOKUP(I432,Eje_Pilar!$C$2:$E$47,3,0))," ",VLOOKUP(I432,Eje_Pilar!$C$2:$E$47,3,0))</f>
        <v> </v>
      </c>
      <c r="L432" s="62"/>
      <c r="M432" s="57"/>
      <c r="N432" s="57"/>
      <c r="O432" s="66"/>
      <c r="P432" s="64"/>
      <c r="Q432" s="64"/>
      <c r="R432" s="65"/>
      <c r="S432" s="66"/>
      <c r="T432" s="67" t="n">
        <f aca="false">+O432+Q432+S432</f>
        <v>0</v>
      </c>
      <c r="U432" s="68"/>
      <c r="V432" s="69"/>
      <c r="W432" s="69"/>
      <c r="X432" s="69"/>
      <c r="Y432" s="56"/>
      <c r="Z432" s="56"/>
      <c r="AA432" s="88"/>
      <c r="AB432" s="57"/>
      <c r="AC432" s="57"/>
      <c r="AD432" s="57"/>
      <c r="AE432" s="57"/>
      <c r="AF432" s="71" t="str">
        <f aca="false">IF(ISERROR(U432/T432),"-",(U432/T432))</f>
        <v>-</v>
      </c>
      <c r="AG432" s="75"/>
      <c r="AH432" s="72" t="n">
        <f aca="false">IF(SUMPRODUCT((A$14:A432=A432)*(B$14:B432=B432)*(C$14:C432=C432))&gt;1,0,1)</f>
        <v>0</v>
      </c>
      <c r="AI432" s="15" t="str">
        <f aca="false">IFERROR(VLOOKUP(D432,tipo,1,0),"NO")</f>
        <v>NO</v>
      </c>
      <c r="AJ432" s="15" t="str">
        <f aca="false">IFERROR(VLOOKUP(E432,modal,1,0),"NO")</f>
        <v>NO</v>
      </c>
      <c r="AK432" s="73" t="str">
        <f aca="false">IFERROR(VLOOKUP(F432,Tipo!$C$12:$C$27,1,0),"NO")</f>
        <v>NO</v>
      </c>
      <c r="AL432" s="15" t="str">
        <f aca="false">IFERROR(VLOOKUP(H432,afectacion,1,0),"NO")</f>
        <v>NO</v>
      </c>
      <c r="AM432" s="15" t="str">
        <f aca="false">IFERROR(VLOOKUP(I432,programa,1,0),"NO")</f>
        <v>NO</v>
      </c>
    </row>
    <row r="433" customFormat="false" ht="27" hidden="false" customHeight="true" outlineLevel="0" collapsed="false">
      <c r="A433" s="57"/>
      <c r="B433" s="56"/>
      <c r="C433" s="57"/>
      <c r="D433" s="58"/>
      <c r="E433" s="57"/>
      <c r="F433" s="58"/>
      <c r="G433" s="57"/>
      <c r="H433" s="59"/>
      <c r="I433" s="60"/>
      <c r="J433" s="61" t="str">
        <f aca="false">IF(ISERROR(VLOOKUP(I433,Eje_Pilar!$C$2:$E$47,2,0))," ",VLOOKUP(I433,Eje_Pilar!$C$2:$E$47,2,0))</f>
        <v> </v>
      </c>
      <c r="K433" s="61" t="str">
        <f aca="false">IF(ISERROR(VLOOKUP(I433,Eje_Pilar!$C$2:$E$47,3,0))," ",VLOOKUP(I433,Eje_Pilar!$C$2:$E$47,3,0))</f>
        <v> </v>
      </c>
      <c r="L433" s="62"/>
      <c r="M433" s="57"/>
      <c r="N433" s="57"/>
      <c r="O433" s="66"/>
      <c r="P433" s="64"/>
      <c r="Q433" s="64"/>
      <c r="R433" s="65"/>
      <c r="S433" s="66"/>
      <c r="T433" s="67" t="n">
        <f aca="false">+O433+Q433+S433</f>
        <v>0</v>
      </c>
      <c r="U433" s="68"/>
      <c r="V433" s="69"/>
      <c r="W433" s="69"/>
      <c r="X433" s="69"/>
      <c r="Y433" s="56"/>
      <c r="Z433" s="56"/>
      <c r="AA433" s="88"/>
      <c r="AB433" s="57"/>
      <c r="AC433" s="57"/>
      <c r="AD433" s="57"/>
      <c r="AE433" s="57"/>
      <c r="AF433" s="71" t="str">
        <f aca="false">IF(ISERROR(U433/T433),"-",(U433/T433))</f>
        <v>-</v>
      </c>
      <c r="AG433" s="75"/>
      <c r="AH433" s="72" t="n">
        <f aca="false">IF(SUMPRODUCT((A$14:A433=A433)*(B$14:B433=B433)*(C$14:C433=C433))&gt;1,0,1)</f>
        <v>0</v>
      </c>
      <c r="AI433" s="15" t="str">
        <f aca="false">IFERROR(VLOOKUP(D433,tipo,1,0),"NO")</f>
        <v>NO</v>
      </c>
      <c r="AJ433" s="15" t="str">
        <f aca="false">IFERROR(VLOOKUP(E433,modal,1,0),"NO")</f>
        <v>NO</v>
      </c>
      <c r="AK433" s="73" t="str">
        <f aca="false">IFERROR(VLOOKUP(F433,Tipo!$C$12:$C$27,1,0),"NO")</f>
        <v>NO</v>
      </c>
      <c r="AL433" s="15" t="str">
        <f aca="false">IFERROR(VLOOKUP(H433,afectacion,1,0),"NO")</f>
        <v>NO</v>
      </c>
      <c r="AM433" s="15" t="str">
        <f aca="false">IFERROR(VLOOKUP(I433,programa,1,0),"NO")</f>
        <v>NO</v>
      </c>
    </row>
    <row r="434" customFormat="false" ht="27" hidden="false" customHeight="true" outlineLevel="0" collapsed="false">
      <c r="A434" s="57"/>
      <c r="B434" s="56"/>
      <c r="C434" s="57"/>
      <c r="D434" s="58"/>
      <c r="E434" s="57"/>
      <c r="F434" s="58"/>
      <c r="G434" s="57"/>
      <c r="H434" s="59"/>
      <c r="I434" s="60"/>
      <c r="J434" s="61" t="str">
        <f aca="false">IF(ISERROR(VLOOKUP(I434,Eje_Pilar!$C$2:$E$47,2,0))," ",VLOOKUP(I434,Eje_Pilar!$C$2:$E$47,2,0))</f>
        <v> </v>
      </c>
      <c r="K434" s="61" t="str">
        <f aca="false">IF(ISERROR(VLOOKUP(I434,Eje_Pilar!$C$2:$E$47,3,0))," ",VLOOKUP(I434,Eje_Pilar!$C$2:$E$47,3,0))</f>
        <v> </v>
      </c>
      <c r="L434" s="62"/>
      <c r="M434" s="57"/>
      <c r="N434" s="57"/>
      <c r="O434" s="66"/>
      <c r="P434" s="64"/>
      <c r="Q434" s="64"/>
      <c r="R434" s="65"/>
      <c r="S434" s="66"/>
      <c r="T434" s="67" t="n">
        <f aca="false">+O434+Q434+S434</f>
        <v>0</v>
      </c>
      <c r="U434" s="68"/>
      <c r="V434" s="69"/>
      <c r="W434" s="69"/>
      <c r="X434" s="69"/>
      <c r="Y434" s="56"/>
      <c r="Z434" s="56"/>
      <c r="AA434" s="88"/>
      <c r="AB434" s="57"/>
      <c r="AC434" s="57"/>
      <c r="AD434" s="57"/>
      <c r="AE434" s="57"/>
      <c r="AF434" s="71" t="str">
        <f aca="false">IF(ISERROR(U434/T434),"-",(U434/T434))</f>
        <v>-</v>
      </c>
      <c r="AG434" s="75"/>
      <c r="AH434" s="72" t="n">
        <f aca="false">IF(SUMPRODUCT((A$14:A434=A434)*(B$14:B434=B434)*(C$14:C434=C434))&gt;1,0,1)</f>
        <v>0</v>
      </c>
      <c r="AI434" s="15" t="str">
        <f aca="false">IFERROR(VLOOKUP(D434,tipo,1,0),"NO")</f>
        <v>NO</v>
      </c>
      <c r="AJ434" s="15" t="str">
        <f aca="false">IFERROR(VLOOKUP(E434,modal,1,0),"NO")</f>
        <v>NO</v>
      </c>
      <c r="AK434" s="73" t="str">
        <f aca="false">IFERROR(VLOOKUP(F434,Tipo!$C$12:$C$27,1,0),"NO")</f>
        <v>NO</v>
      </c>
      <c r="AL434" s="15" t="str">
        <f aca="false">IFERROR(VLOOKUP(H434,afectacion,1,0),"NO")</f>
        <v>NO</v>
      </c>
      <c r="AM434" s="15" t="str">
        <f aca="false">IFERROR(VLOOKUP(I434,programa,1,0),"NO")</f>
        <v>NO</v>
      </c>
    </row>
    <row r="435" s="5" customFormat="true" ht="18.75" hidden="false" customHeight="true" outlineLevel="0" collapsed="false">
      <c r="A435" s="91" t="s">
        <v>905</v>
      </c>
      <c r="B435" s="91"/>
      <c r="C435" s="92"/>
      <c r="D435" s="93"/>
      <c r="E435" s="94"/>
      <c r="F435" s="94"/>
      <c r="G435" s="92"/>
      <c r="H435" s="92"/>
      <c r="I435" s="92"/>
      <c r="J435" s="92"/>
      <c r="K435" s="92"/>
      <c r="L435" s="92"/>
      <c r="M435" s="92"/>
      <c r="N435" s="94"/>
      <c r="O435" s="95" t="n">
        <f aca="false">SUM(O14:O434)</f>
        <v>33734408182</v>
      </c>
      <c r="P435" s="95" t="n">
        <f aca="false">SUM(P14:P434)</f>
        <v>18</v>
      </c>
      <c r="Q435" s="95" t="n">
        <f aca="false">SUM(Q14:Q434)</f>
        <v>-528879611</v>
      </c>
      <c r="R435" s="95" t="n">
        <f aca="false">SUM(R14:R434)</f>
        <v>29</v>
      </c>
      <c r="S435" s="95" t="n">
        <f aca="false">SUM(S14:S434)</f>
        <v>1489952813</v>
      </c>
      <c r="T435" s="95" t="n">
        <f aca="false">SUM(T14:T434)</f>
        <v>35695481384</v>
      </c>
      <c r="U435" s="95" t="n">
        <f aca="false">SUM(U14:U434)</f>
        <v>11261987159</v>
      </c>
      <c r="V435" s="92"/>
      <c r="W435" s="92"/>
      <c r="X435" s="92"/>
      <c r="Y435" s="92"/>
      <c r="Z435" s="92"/>
      <c r="AA435" s="92"/>
      <c r="AB435" s="92"/>
      <c r="AC435" s="92"/>
      <c r="AD435" s="92"/>
      <c r="AE435" s="92"/>
      <c r="AF435" s="92"/>
      <c r="AG435" s="96"/>
      <c r="AH435" s="14"/>
      <c r="AI435" s="15"/>
      <c r="AJ435" s="15"/>
      <c r="AK435" s="15"/>
      <c r="AL435" s="15"/>
      <c r="AM435" s="15"/>
      <c r="AN435" s="3"/>
      <c r="AO435" s="3"/>
      <c r="AP435" s="3"/>
    </row>
  </sheetData>
  <autoFilter ref="A13:AP435"/>
  <mergeCells count="33">
    <mergeCell ref="A2:AF2"/>
    <mergeCell ref="A3:AF3"/>
    <mergeCell ref="A5:C5"/>
    <mergeCell ref="I5:J5"/>
    <mergeCell ref="M5:N5"/>
    <mergeCell ref="U5:AF5"/>
    <mergeCell ref="A6:C6"/>
    <mergeCell ref="I6:J6"/>
    <mergeCell ref="U6:V6"/>
    <mergeCell ref="W6:AF6"/>
    <mergeCell ref="A7:C7"/>
    <mergeCell ref="I7:J7"/>
    <mergeCell ref="U7:V7"/>
    <mergeCell ref="W7:AF7"/>
    <mergeCell ref="A8:N8"/>
    <mergeCell ref="U8:V8"/>
    <mergeCell ref="W8:AF8"/>
    <mergeCell ref="A9:C9"/>
    <mergeCell ref="E9:G9"/>
    <mergeCell ref="I9:N10"/>
    <mergeCell ref="U9:V9"/>
    <mergeCell ref="W9:AF9"/>
    <mergeCell ref="A10:C10"/>
    <mergeCell ref="E10:G10"/>
    <mergeCell ref="U10:V10"/>
    <mergeCell ref="W10:AF10"/>
    <mergeCell ref="A11:N11"/>
    <mergeCell ref="O11:U11"/>
    <mergeCell ref="V11:Z11"/>
    <mergeCell ref="AA11:AE11"/>
    <mergeCell ref="H12:K12"/>
    <mergeCell ref="M12:N12"/>
    <mergeCell ref="AA12:AE12"/>
  </mergeCells>
  <conditionalFormatting sqref="D421:E421 D425:E425 D219:E219 E229:E231">
    <cfRule type="expression" priority="2" aboveAverage="0" equalAverage="0" bottom="0" percent="0" rank="0" text="" dxfId="0">
      <formula>AI219="NO"</formula>
    </cfRule>
  </conditionalFormatting>
  <conditionalFormatting sqref="D230">
    <cfRule type="expression" priority="3" aboveAverage="0" equalAverage="0" bottom="0" percent="0" rank="0" text="" dxfId="1">
      <formula>#ref!="NO"</formula>
    </cfRule>
  </conditionalFormatting>
  <conditionalFormatting sqref="D229">
    <cfRule type="expression" priority="4" aboveAverage="0" equalAverage="0" bottom="0" percent="0" rank="0" text="" dxfId="2">
      <formula>#ref!="NO"</formula>
    </cfRule>
  </conditionalFormatting>
  <conditionalFormatting sqref="H421 H425 H229:H231">
    <cfRule type="expression" priority="5" aboveAverage="0" equalAverage="0" bottom="0" percent="0" rank="0" text="" dxfId="3">
      <formula>$AL229="NO"</formula>
    </cfRule>
  </conditionalFormatting>
  <conditionalFormatting sqref="I421 I425 I229:I231">
    <cfRule type="expression" priority="6" aboveAverage="0" equalAverage="0" bottom="0" percent="0" rank="0" text="" dxfId="4">
      <formula>AND($AM229="NO",I229&lt;&gt;"No aplica")</formula>
    </cfRule>
  </conditionalFormatting>
  <conditionalFormatting sqref="D231">
    <cfRule type="expression" priority="7" aboveAverage="0" equalAverage="0" bottom="0" percent="0" rank="0" text="" dxfId="5">
      <formula>#ref!="NO"</formula>
    </cfRule>
  </conditionalFormatting>
  <conditionalFormatting sqref="D231">
    <cfRule type="expression" priority="8" aboveAverage="0" equalAverage="0" bottom="0" percent="0" rank="0" text="" dxfId="6">
      <formula>AI231="NO"</formula>
    </cfRule>
  </conditionalFormatting>
  <conditionalFormatting sqref="D421 D425 D219 D229:D231">
    <cfRule type="expression" priority="9" aboveAverage="0" equalAverage="0" bottom="0" percent="0" rank="0" text="" dxfId="7">
      <formula>$AI219="NO"</formula>
    </cfRule>
  </conditionalFormatting>
  <conditionalFormatting sqref="D434:E434">
    <cfRule type="expression" priority="10" aboveAverage="0" equalAverage="0" bottom="0" percent="0" rank="0" text="" dxfId="8">
      <formula>AI434="NO"</formula>
    </cfRule>
  </conditionalFormatting>
  <conditionalFormatting sqref="H434">
    <cfRule type="expression" priority="11" aboveAverage="0" equalAverage="0" bottom="0" percent="0" rank="0" text="" dxfId="9">
      <formula>$AL434="NO"</formula>
    </cfRule>
  </conditionalFormatting>
  <conditionalFormatting sqref="I434">
    <cfRule type="expression" priority="12" aboveAverage="0" equalAverage="0" bottom="0" percent="0" rank="0" text="" dxfId="10">
      <formula>AND($AM434="NO",I434&lt;&gt;"No aplica")</formula>
    </cfRule>
  </conditionalFormatting>
  <conditionalFormatting sqref="E434">
    <cfRule type="expression" priority="13" aboveAverage="0" equalAverage="0" bottom="0" percent="0" rank="0" text="" dxfId="11">
      <formula>AJ434="NO"</formula>
    </cfRule>
  </conditionalFormatting>
  <conditionalFormatting sqref="D434">
    <cfRule type="expression" priority="14" aboveAverage="0" equalAverage="0" bottom="0" percent="0" rank="0" text="" dxfId="12">
      <formula>$AI434="NO"</formula>
    </cfRule>
  </conditionalFormatting>
  <conditionalFormatting sqref="D232:E232">
    <cfRule type="expression" priority="15" aboveAverage="0" equalAverage="0" bottom="0" percent="0" rank="0" text="" dxfId="13">
      <formula>AI232="NO"</formula>
    </cfRule>
  </conditionalFormatting>
  <conditionalFormatting sqref="H232">
    <cfRule type="expression" priority="16" aboveAverage="0" equalAverage="0" bottom="0" percent="0" rank="0" text="" dxfId="14">
      <formula>$AL232="NO"</formula>
    </cfRule>
  </conditionalFormatting>
  <conditionalFormatting sqref="I232">
    <cfRule type="expression" priority="17" aboveAverage="0" equalAverage="0" bottom="0" percent="0" rank="0" text="" dxfId="15">
      <formula>AND($AM232="NO",I232&lt;&gt;"No aplica")</formula>
    </cfRule>
  </conditionalFormatting>
  <conditionalFormatting sqref="E232">
    <cfRule type="expression" priority="18" aboveAverage="0" equalAverage="0" bottom="0" percent="0" rank="0" text="" dxfId="16">
      <formula>AJ232="NO"</formula>
    </cfRule>
  </conditionalFormatting>
  <conditionalFormatting sqref="D232">
    <cfRule type="expression" priority="19" aboveAverage="0" equalAverage="0" bottom="0" percent="0" rank="0" text="" dxfId="17">
      <formula>$AI232="NO"</formula>
    </cfRule>
  </conditionalFormatting>
  <conditionalFormatting sqref="D340:E340">
    <cfRule type="expression" priority="20" aboveAverage="0" equalAverage="0" bottom="0" percent="0" rank="0" text="" dxfId="18">
      <formula>AI340="NO"</formula>
    </cfRule>
  </conditionalFormatting>
  <conditionalFormatting sqref="H340">
    <cfRule type="expression" priority="21" aboveAverage="0" equalAverage="0" bottom="0" percent="0" rank="0" text="" dxfId="19">
      <formula>$AL340="NO"</formula>
    </cfRule>
  </conditionalFormatting>
  <conditionalFormatting sqref="I340">
    <cfRule type="expression" priority="22" aboveAverage="0" equalAverage="0" bottom="0" percent="0" rank="0" text="" dxfId="20">
      <formula>AND($AM340="NO",I340&lt;&gt;"No aplica")</formula>
    </cfRule>
  </conditionalFormatting>
  <conditionalFormatting sqref="E340">
    <cfRule type="expression" priority="23" aboveAverage="0" equalAverage="0" bottom="0" percent="0" rank="0" text="" dxfId="21">
      <formula>AJ340="NO"</formula>
    </cfRule>
  </conditionalFormatting>
  <conditionalFormatting sqref="D340">
    <cfRule type="expression" priority="24" aboveAverage="0" equalAverage="0" bottom="0" percent="0" rank="0" text="" dxfId="22">
      <formula>$AI340="NO"</formula>
    </cfRule>
  </conditionalFormatting>
  <conditionalFormatting sqref="D246:E246">
    <cfRule type="expression" priority="25" aboveAverage="0" equalAverage="0" bottom="0" percent="0" rank="0" text="" dxfId="23">
      <formula>AI246="NO"</formula>
    </cfRule>
  </conditionalFormatting>
  <conditionalFormatting sqref="H246">
    <cfRule type="expression" priority="26" aboveAverage="0" equalAverage="0" bottom="0" percent="0" rank="0" text="" dxfId="24">
      <formula>$AL246="NO"</formula>
    </cfRule>
  </conditionalFormatting>
  <conditionalFormatting sqref="I246">
    <cfRule type="expression" priority="27" aboveAverage="0" equalAverage="0" bottom="0" percent="0" rank="0" text="" dxfId="25">
      <formula>AND($AM246="NO",I246&lt;&gt;"No aplica")</formula>
    </cfRule>
  </conditionalFormatting>
  <conditionalFormatting sqref="E246">
    <cfRule type="expression" priority="28" aboveAverage="0" equalAverage="0" bottom="0" percent="0" rank="0" text="" dxfId="26">
      <formula>AJ246="NO"</formula>
    </cfRule>
  </conditionalFormatting>
  <conditionalFormatting sqref="D246">
    <cfRule type="expression" priority="29" aboveAverage="0" equalAverage="0" bottom="0" percent="0" rank="0" text="" dxfId="27">
      <formula>$AI246="NO"</formula>
    </cfRule>
  </conditionalFormatting>
  <conditionalFormatting sqref="D245:E245">
    <cfRule type="expression" priority="30" aboveAverage="0" equalAverage="0" bottom="0" percent="0" rank="0" text="" dxfId="28">
      <formula>AI245="NO"</formula>
    </cfRule>
  </conditionalFormatting>
  <conditionalFormatting sqref="H245">
    <cfRule type="expression" priority="31" aboveAverage="0" equalAverage="0" bottom="0" percent="0" rank="0" text="" dxfId="29">
      <formula>$AL245="NO"</formula>
    </cfRule>
  </conditionalFormatting>
  <conditionalFormatting sqref="I245">
    <cfRule type="expression" priority="32" aboveAverage="0" equalAverage="0" bottom="0" percent="0" rank="0" text="" dxfId="30">
      <formula>AND($AM245="NO",I245&lt;&gt;"No aplica")</formula>
    </cfRule>
  </conditionalFormatting>
  <conditionalFormatting sqref="E245">
    <cfRule type="expression" priority="33" aboveAverage="0" equalAverage="0" bottom="0" percent="0" rank="0" text="" dxfId="31">
      <formula>AJ245="NO"</formula>
    </cfRule>
  </conditionalFormatting>
  <conditionalFormatting sqref="D245">
    <cfRule type="expression" priority="34" aboveAverage="0" equalAverage="0" bottom="0" percent="0" rank="0" text="" dxfId="32">
      <formula>$AI245="NO"</formula>
    </cfRule>
  </conditionalFormatting>
  <conditionalFormatting sqref="D244:E244">
    <cfRule type="expression" priority="35" aboveAverage="0" equalAverage="0" bottom="0" percent="0" rank="0" text="" dxfId="33">
      <formula>AI244="NO"</formula>
    </cfRule>
  </conditionalFormatting>
  <conditionalFormatting sqref="H244">
    <cfRule type="expression" priority="36" aboveAverage="0" equalAverage="0" bottom="0" percent="0" rank="0" text="" dxfId="34">
      <formula>$AL244="NO"</formula>
    </cfRule>
  </conditionalFormatting>
  <conditionalFormatting sqref="I244">
    <cfRule type="expression" priority="37" aboveAverage="0" equalAverage="0" bottom="0" percent="0" rank="0" text="" dxfId="35">
      <formula>AND($AM244="NO",I244&lt;&gt;"No aplica")</formula>
    </cfRule>
  </conditionalFormatting>
  <conditionalFormatting sqref="E244">
    <cfRule type="expression" priority="38" aboveAverage="0" equalAverage="0" bottom="0" percent="0" rank="0" text="" dxfId="36">
      <formula>AJ244="NO"</formula>
    </cfRule>
  </conditionalFormatting>
  <conditionalFormatting sqref="D244">
    <cfRule type="expression" priority="39" aboveAverage="0" equalAverage="0" bottom="0" percent="0" rank="0" text="" dxfId="37">
      <formula>$AI244="NO"</formula>
    </cfRule>
  </conditionalFormatting>
  <conditionalFormatting sqref="D243:E243">
    <cfRule type="expression" priority="40" aboveAverage="0" equalAverage="0" bottom="0" percent="0" rank="0" text="" dxfId="38">
      <formula>AI243="NO"</formula>
    </cfRule>
  </conditionalFormatting>
  <conditionalFormatting sqref="H243">
    <cfRule type="expression" priority="41" aboveAverage="0" equalAverage="0" bottom="0" percent="0" rank="0" text="" dxfId="39">
      <formula>$AL243="NO"</formula>
    </cfRule>
  </conditionalFormatting>
  <conditionalFormatting sqref="I243">
    <cfRule type="expression" priority="42" aboveAverage="0" equalAverage="0" bottom="0" percent="0" rank="0" text="" dxfId="40">
      <formula>AND($AM243="NO",I243&lt;&gt;"No aplica")</formula>
    </cfRule>
  </conditionalFormatting>
  <conditionalFormatting sqref="E243">
    <cfRule type="expression" priority="43" aboveAverage="0" equalAverage="0" bottom="0" percent="0" rank="0" text="" dxfId="41">
      <formula>AJ243="NO"</formula>
    </cfRule>
  </conditionalFormatting>
  <conditionalFormatting sqref="D243">
    <cfRule type="expression" priority="44" aboveAverage="0" equalAverage="0" bottom="0" percent="0" rank="0" text="" dxfId="42">
      <formula>$AI243="NO"</formula>
    </cfRule>
  </conditionalFormatting>
  <conditionalFormatting sqref="D242:E242">
    <cfRule type="expression" priority="45" aboveAverage="0" equalAverage="0" bottom="0" percent="0" rank="0" text="" dxfId="43">
      <formula>AI242="NO"</formula>
    </cfRule>
  </conditionalFormatting>
  <conditionalFormatting sqref="H242">
    <cfRule type="expression" priority="46" aboveAverage="0" equalAverage="0" bottom="0" percent="0" rank="0" text="" dxfId="44">
      <formula>$AL242="NO"</formula>
    </cfRule>
  </conditionalFormatting>
  <conditionalFormatting sqref="I242">
    <cfRule type="expression" priority="47" aboveAverage="0" equalAverage="0" bottom="0" percent="0" rank="0" text="" dxfId="45">
      <formula>AND($AM242="NO",I242&lt;&gt;"No aplica")</formula>
    </cfRule>
  </conditionalFormatting>
  <conditionalFormatting sqref="E242">
    <cfRule type="expression" priority="48" aboveAverage="0" equalAverage="0" bottom="0" percent="0" rank="0" text="" dxfId="46">
      <formula>AJ242="NO"</formula>
    </cfRule>
  </conditionalFormatting>
  <conditionalFormatting sqref="D242">
    <cfRule type="expression" priority="49" aboveAverage="0" equalAverage="0" bottom="0" percent="0" rank="0" text="" dxfId="47">
      <formula>$AI242="NO"</formula>
    </cfRule>
  </conditionalFormatting>
  <conditionalFormatting sqref="D241:E241">
    <cfRule type="expression" priority="50" aboveAverage="0" equalAverage="0" bottom="0" percent="0" rank="0" text="" dxfId="48">
      <formula>AI241="NO"</formula>
    </cfRule>
  </conditionalFormatting>
  <conditionalFormatting sqref="H241">
    <cfRule type="expression" priority="51" aboveAverage="0" equalAverage="0" bottom="0" percent="0" rank="0" text="" dxfId="49">
      <formula>$AL241="NO"</formula>
    </cfRule>
  </conditionalFormatting>
  <conditionalFormatting sqref="I241">
    <cfRule type="expression" priority="52" aboveAverage="0" equalAverage="0" bottom="0" percent="0" rank="0" text="" dxfId="50">
      <formula>AND($AM241="NO",I241&lt;&gt;"No aplica")</formula>
    </cfRule>
  </conditionalFormatting>
  <conditionalFormatting sqref="E241">
    <cfRule type="expression" priority="53" aboveAverage="0" equalAverage="0" bottom="0" percent="0" rank="0" text="" dxfId="51">
      <formula>AJ241="NO"</formula>
    </cfRule>
  </conditionalFormatting>
  <conditionalFormatting sqref="D241">
    <cfRule type="expression" priority="54" aboveAverage="0" equalAverage="0" bottom="0" percent="0" rank="0" text="" dxfId="52">
      <formula>$AI241="NO"</formula>
    </cfRule>
  </conditionalFormatting>
  <conditionalFormatting sqref="D240:E240">
    <cfRule type="expression" priority="55" aboveAverage="0" equalAverage="0" bottom="0" percent="0" rank="0" text="" dxfId="53">
      <formula>AI240="NO"</formula>
    </cfRule>
  </conditionalFormatting>
  <conditionalFormatting sqref="H240">
    <cfRule type="expression" priority="56" aboveAverage="0" equalAverage="0" bottom="0" percent="0" rank="0" text="" dxfId="54">
      <formula>$AL240="NO"</formula>
    </cfRule>
  </conditionalFormatting>
  <conditionalFormatting sqref="I240">
    <cfRule type="expression" priority="57" aboveAverage="0" equalAverage="0" bottom="0" percent="0" rank="0" text="" dxfId="55">
      <formula>AND($AM240="NO",I240&lt;&gt;"No aplica")</formula>
    </cfRule>
  </conditionalFormatting>
  <conditionalFormatting sqref="E240">
    <cfRule type="expression" priority="58" aboveAverage="0" equalAverage="0" bottom="0" percent="0" rank="0" text="" dxfId="56">
      <formula>AJ240="NO"</formula>
    </cfRule>
  </conditionalFormatting>
  <conditionalFormatting sqref="D240">
    <cfRule type="expression" priority="59" aboveAverage="0" equalAverage="0" bottom="0" percent="0" rank="0" text="" dxfId="57">
      <formula>$AI240="NO"</formula>
    </cfRule>
  </conditionalFormatting>
  <conditionalFormatting sqref="D233:E233">
    <cfRule type="expression" priority="60" aboveAverage="0" equalAverage="0" bottom="0" percent="0" rank="0" text="" dxfId="58">
      <formula>AI233="NO"</formula>
    </cfRule>
  </conditionalFormatting>
  <conditionalFormatting sqref="H233">
    <cfRule type="expression" priority="61" aboveAverage="0" equalAverage="0" bottom="0" percent="0" rank="0" text="" dxfId="59">
      <formula>$AL233="NO"</formula>
    </cfRule>
  </conditionalFormatting>
  <conditionalFormatting sqref="I233">
    <cfRule type="expression" priority="62" aboveAverage="0" equalAverage="0" bottom="0" percent="0" rank="0" text="" dxfId="60">
      <formula>AND($AM233="NO",I233&lt;&gt;"No aplica")</formula>
    </cfRule>
  </conditionalFormatting>
  <conditionalFormatting sqref="E233">
    <cfRule type="expression" priority="63" aboveAverage="0" equalAverage="0" bottom="0" percent="0" rank="0" text="" dxfId="61">
      <formula>AJ233="NO"</formula>
    </cfRule>
  </conditionalFormatting>
  <conditionalFormatting sqref="D233">
    <cfRule type="expression" priority="64" aboveAverage="0" equalAverage="0" bottom="0" percent="0" rank="0" text="" dxfId="62">
      <formula>$AI233="NO"</formula>
    </cfRule>
  </conditionalFormatting>
  <conditionalFormatting sqref="D268:E268">
    <cfRule type="expression" priority="65" aboveAverage="0" equalAverage="0" bottom="0" percent="0" rank="0" text="" dxfId="63">
      <formula>AI268="NO"</formula>
    </cfRule>
  </conditionalFormatting>
  <conditionalFormatting sqref="H268">
    <cfRule type="expression" priority="66" aboveAverage="0" equalAverage="0" bottom="0" percent="0" rank="0" text="" dxfId="64">
      <formula>$AL268="NO"</formula>
    </cfRule>
  </conditionalFormatting>
  <conditionalFormatting sqref="I268">
    <cfRule type="expression" priority="67" aboveAverage="0" equalAverage="0" bottom="0" percent="0" rank="0" text="" dxfId="65">
      <formula>AND($AM268="NO",I268&lt;&gt;"No aplica")</formula>
    </cfRule>
  </conditionalFormatting>
  <conditionalFormatting sqref="E268">
    <cfRule type="expression" priority="68" aboveAverage="0" equalAverage="0" bottom="0" percent="0" rank="0" text="" dxfId="66">
      <formula>AJ268="NO"</formula>
    </cfRule>
  </conditionalFormatting>
  <conditionalFormatting sqref="D268">
    <cfRule type="expression" priority="69" aboveAverage="0" equalAverage="0" bottom="0" percent="0" rank="0" text="" dxfId="67">
      <formula>$AI268="NO"</formula>
    </cfRule>
  </conditionalFormatting>
  <conditionalFormatting sqref="D267:E267">
    <cfRule type="expression" priority="70" aboveAverage="0" equalAverage="0" bottom="0" percent="0" rank="0" text="" dxfId="68">
      <formula>AI267="NO"</formula>
    </cfRule>
  </conditionalFormatting>
  <conditionalFormatting sqref="H267">
    <cfRule type="expression" priority="71" aboveAverage="0" equalAverage="0" bottom="0" percent="0" rank="0" text="" dxfId="69">
      <formula>$AL267="NO"</formula>
    </cfRule>
  </conditionalFormatting>
  <conditionalFormatting sqref="I267">
    <cfRule type="expression" priority="72" aboveAverage="0" equalAverage="0" bottom="0" percent="0" rank="0" text="" dxfId="70">
      <formula>AND($AM267="NO",I267&lt;&gt;"No aplica")</formula>
    </cfRule>
  </conditionalFormatting>
  <conditionalFormatting sqref="E267">
    <cfRule type="expression" priority="73" aboveAverage="0" equalAverage="0" bottom="0" percent="0" rank="0" text="" dxfId="71">
      <formula>AJ267="NO"</formula>
    </cfRule>
  </conditionalFormatting>
  <conditionalFormatting sqref="D267">
    <cfRule type="expression" priority="74" aboveAverage="0" equalAverage="0" bottom="0" percent="0" rank="0" text="" dxfId="72">
      <formula>$AI267="NO"</formula>
    </cfRule>
  </conditionalFormatting>
  <conditionalFormatting sqref="D266:E266">
    <cfRule type="expression" priority="75" aboveAverage="0" equalAverage="0" bottom="0" percent="0" rank="0" text="" dxfId="73">
      <formula>AI266="NO"</formula>
    </cfRule>
  </conditionalFormatting>
  <conditionalFormatting sqref="H266">
    <cfRule type="expression" priority="76" aboveAverage="0" equalAverage="0" bottom="0" percent="0" rank="0" text="" dxfId="74">
      <formula>$AL266="NO"</formula>
    </cfRule>
  </conditionalFormatting>
  <conditionalFormatting sqref="I266">
    <cfRule type="expression" priority="77" aboveAverage="0" equalAverage="0" bottom="0" percent="0" rank="0" text="" dxfId="75">
      <formula>AND($AM266="NO",I266&lt;&gt;"No aplica")</formula>
    </cfRule>
  </conditionalFormatting>
  <conditionalFormatting sqref="E266">
    <cfRule type="expression" priority="78" aboveAverage="0" equalAverage="0" bottom="0" percent="0" rank="0" text="" dxfId="76">
      <formula>AJ266="NO"</formula>
    </cfRule>
  </conditionalFormatting>
  <conditionalFormatting sqref="D266">
    <cfRule type="expression" priority="79" aboveAverage="0" equalAverage="0" bottom="0" percent="0" rank="0" text="" dxfId="77">
      <formula>$AI266="NO"</formula>
    </cfRule>
  </conditionalFormatting>
  <conditionalFormatting sqref="D265:E265">
    <cfRule type="expression" priority="80" aboveAverage="0" equalAverage="0" bottom="0" percent="0" rank="0" text="" dxfId="78">
      <formula>AI265="NO"</formula>
    </cfRule>
  </conditionalFormatting>
  <conditionalFormatting sqref="H265">
    <cfRule type="expression" priority="81" aboveAverage="0" equalAverage="0" bottom="0" percent="0" rank="0" text="" dxfId="79">
      <formula>$AL265="NO"</formula>
    </cfRule>
  </conditionalFormatting>
  <conditionalFormatting sqref="I265">
    <cfRule type="expression" priority="82" aboveAverage="0" equalAverage="0" bottom="0" percent="0" rank="0" text="" dxfId="80">
      <formula>AND($AM265="NO",I265&lt;&gt;"No aplica")</formula>
    </cfRule>
  </conditionalFormatting>
  <conditionalFormatting sqref="E265">
    <cfRule type="expression" priority="83" aboveAverage="0" equalAverage="0" bottom="0" percent="0" rank="0" text="" dxfId="81">
      <formula>AJ265="NO"</formula>
    </cfRule>
  </conditionalFormatting>
  <conditionalFormatting sqref="D265">
    <cfRule type="expression" priority="84" aboveAverage="0" equalAverage="0" bottom="0" percent="0" rank="0" text="" dxfId="82">
      <formula>$AI265="NO"</formula>
    </cfRule>
  </conditionalFormatting>
  <conditionalFormatting sqref="D264:E264">
    <cfRule type="expression" priority="85" aboveAverage="0" equalAverage="0" bottom="0" percent="0" rank="0" text="" dxfId="83">
      <formula>AI264="NO"</formula>
    </cfRule>
  </conditionalFormatting>
  <conditionalFormatting sqref="H264">
    <cfRule type="expression" priority="86" aboveAverage="0" equalAverage="0" bottom="0" percent="0" rank="0" text="" dxfId="84">
      <formula>$AL264="NO"</formula>
    </cfRule>
  </conditionalFormatting>
  <conditionalFormatting sqref="I264">
    <cfRule type="expression" priority="87" aboveAverage="0" equalAverage="0" bottom="0" percent="0" rank="0" text="" dxfId="85">
      <formula>AND($AM264="NO",I264&lt;&gt;"No aplica")</formula>
    </cfRule>
  </conditionalFormatting>
  <conditionalFormatting sqref="E264">
    <cfRule type="expression" priority="88" aboveAverage="0" equalAverage="0" bottom="0" percent="0" rank="0" text="" dxfId="86">
      <formula>AJ264="NO"</formula>
    </cfRule>
  </conditionalFormatting>
  <conditionalFormatting sqref="D264">
    <cfRule type="expression" priority="89" aboveAverage="0" equalAverage="0" bottom="0" percent="0" rank="0" text="" dxfId="87">
      <formula>$AI264="NO"</formula>
    </cfRule>
  </conditionalFormatting>
  <conditionalFormatting sqref="D263:E263">
    <cfRule type="expression" priority="90" aboveAverage="0" equalAverage="0" bottom="0" percent="0" rank="0" text="" dxfId="88">
      <formula>AI263="NO"</formula>
    </cfRule>
  </conditionalFormatting>
  <conditionalFormatting sqref="H263">
    <cfRule type="expression" priority="91" aboveAverage="0" equalAverage="0" bottom="0" percent="0" rank="0" text="" dxfId="89">
      <formula>$AL263="NO"</formula>
    </cfRule>
  </conditionalFormatting>
  <conditionalFormatting sqref="I263">
    <cfRule type="expression" priority="92" aboveAverage="0" equalAverage="0" bottom="0" percent="0" rank="0" text="" dxfId="90">
      <formula>AND($AM263="NO",I263&lt;&gt;"No aplica")</formula>
    </cfRule>
  </conditionalFormatting>
  <conditionalFormatting sqref="E263">
    <cfRule type="expression" priority="93" aboveAverage="0" equalAverage="0" bottom="0" percent="0" rank="0" text="" dxfId="91">
      <formula>AJ263="NO"</formula>
    </cfRule>
  </conditionalFormatting>
  <conditionalFormatting sqref="D263">
    <cfRule type="expression" priority="94" aboveAverage="0" equalAverage="0" bottom="0" percent="0" rank="0" text="" dxfId="92">
      <formula>$AI263="NO"</formula>
    </cfRule>
  </conditionalFormatting>
  <conditionalFormatting sqref="D262:E262">
    <cfRule type="expression" priority="95" aboveAverage="0" equalAverage="0" bottom="0" percent="0" rank="0" text="" dxfId="93">
      <formula>AI262="NO"</formula>
    </cfRule>
  </conditionalFormatting>
  <conditionalFormatting sqref="H262">
    <cfRule type="expression" priority="96" aboveAverage="0" equalAverage="0" bottom="0" percent="0" rank="0" text="" dxfId="94">
      <formula>$AL262="NO"</formula>
    </cfRule>
  </conditionalFormatting>
  <conditionalFormatting sqref="I262">
    <cfRule type="expression" priority="97" aboveAverage="0" equalAverage="0" bottom="0" percent="0" rank="0" text="" dxfId="95">
      <formula>AND($AM262="NO",I262&lt;&gt;"No aplica")</formula>
    </cfRule>
  </conditionalFormatting>
  <conditionalFormatting sqref="E262">
    <cfRule type="expression" priority="98" aboveAverage="0" equalAverage="0" bottom="0" percent="0" rank="0" text="" dxfId="96">
      <formula>AJ262="NO"</formula>
    </cfRule>
  </conditionalFormatting>
  <conditionalFormatting sqref="D262">
    <cfRule type="expression" priority="99" aboveAverage="0" equalAverage="0" bottom="0" percent="0" rank="0" text="" dxfId="97">
      <formula>$AI262="NO"</formula>
    </cfRule>
  </conditionalFormatting>
  <conditionalFormatting sqref="D261:E261">
    <cfRule type="expression" priority="100" aboveAverage="0" equalAverage="0" bottom="0" percent="0" rank="0" text="" dxfId="98">
      <formula>AI261="NO"</formula>
    </cfRule>
  </conditionalFormatting>
  <conditionalFormatting sqref="H261">
    <cfRule type="expression" priority="101" aboveAverage="0" equalAverage="0" bottom="0" percent="0" rank="0" text="" dxfId="99">
      <formula>$AL261="NO"</formula>
    </cfRule>
  </conditionalFormatting>
  <conditionalFormatting sqref="I261">
    <cfRule type="expression" priority="102" aboveAverage="0" equalAverage="0" bottom="0" percent="0" rank="0" text="" dxfId="100">
      <formula>AND($AM261="NO",I261&lt;&gt;"No aplica")</formula>
    </cfRule>
  </conditionalFormatting>
  <conditionalFormatting sqref="E261">
    <cfRule type="expression" priority="103" aboveAverage="0" equalAverage="0" bottom="0" percent="0" rank="0" text="" dxfId="101">
      <formula>AJ261="NO"</formula>
    </cfRule>
  </conditionalFormatting>
  <conditionalFormatting sqref="D261">
    <cfRule type="expression" priority="104" aboveAverage="0" equalAverage="0" bottom="0" percent="0" rank="0" text="" dxfId="102">
      <formula>$AI261="NO"</formula>
    </cfRule>
  </conditionalFormatting>
  <conditionalFormatting sqref="D260:E260">
    <cfRule type="expression" priority="105" aboveAverage="0" equalAverage="0" bottom="0" percent="0" rank="0" text="" dxfId="103">
      <formula>AI260="NO"</formula>
    </cfRule>
  </conditionalFormatting>
  <conditionalFormatting sqref="H260">
    <cfRule type="expression" priority="106" aboveAverage="0" equalAverage="0" bottom="0" percent="0" rank="0" text="" dxfId="104">
      <formula>$AL260="NO"</formula>
    </cfRule>
  </conditionalFormatting>
  <conditionalFormatting sqref="I260">
    <cfRule type="expression" priority="107" aboveAverage="0" equalAverage="0" bottom="0" percent="0" rank="0" text="" dxfId="105">
      <formula>AND($AM260="NO",I260&lt;&gt;"No aplica")</formula>
    </cfRule>
  </conditionalFormatting>
  <conditionalFormatting sqref="E260">
    <cfRule type="expression" priority="108" aboveAverage="0" equalAverage="0" bottom="0" percent="0" rank="0" text="" dxfId="106">
      <formula>AJ260="NO"</formula>
    </cfRule>
  </conditionalFormatting>
  <conditionalFormatting sqref="D260">
    <cfRule type="expression" priority="109" aboveAverage="0" equalAverage="0" bottom="0" percent="0" rank="0" text="" dxfId="107">
      <formula>$AI260="NO"</formula>
    </cfRule>
  </conditionalFormatting>
  <conditionalFormatting sqref="D259:E259">
    <cfRule type="expression" priority="110" aboveAverage="0" equalAverage="0" bottom="0" percent="0" rank="0" text="" dxfId="108">
      <formula>AI259="NO"</formula>
    </cfRule>
  </conditionalFormatting>
  <conditionalFormatting sqref="H259">
    <cfRule type="expression" priority="111" aboveAverage="0" equalAverage="0" bottom="0" percent="0" rank="0" text="" dxfId="109">
      <formula>$AL259="NO"</formula>
    </cfRule>
  </conditionalFormatting>
  <conditionalFormatting sqref="I259">
    <cfRule type="expression" priority="112" aboveAverage="0" equalAverage="0" bottom="0" percent="0" rank="0" text="" dxfId="110">
      <formula>AND($AM259="NO",I259&lt;&gt;"No aplica")</formula>
    </cfRule>
  </conditionalFormatting>
  <conditionalFormatting sqref="E259">
    <cfRule type="expression" priority="113" aboveAverage="0" equalAverage="0" bottom="0" percent="0" rank="0" text="" dxfId="111">
      <formula>AJ259="NO"</formula>
    </cfRule>
  </conditionalFormatting>
  <conditionalFormatting sqref="D259">
    <cfRule type="expression" priority="114" aboveAverage="0" equalAverage="0" bottom="0" percent="0" rank="0" text="" dxfId="112">
      <formula>$AI259="NO"</formula>
    </cfRule>
  </conditionalFormatting>
  <conditionalFormatting sqref="D258:E258">
    <cfRule type="expression" priority="115" aboveAverage="0" equalAverage="0" bottom="0" percent="0" rank="0" text="" dxfId="113">
      <formula>AI258="NO"</formula>
    </cfRule>
  </conditionalFormatting>
  <conditionalFormatting sqref="H258">
    <cfRule type="expression" priority="116" aboveAverage="0" equalAverage="0" bottom="0" percent="0" rank="0" text="" dxfId="114">
      <formula>$AL258="NO"</formula>
    </cfRule>
  </conditionalFormatting>
  <conditionalFormatting sqref="I258">
    <cfRule type="expression" priority="117" aboveAverage="0" equalAverage="0" bottom="0" percent="0" rank="0" text="" dxfId="115">
      <formula>AND($AM258="NO",I258&lt;&gt;"No aplica")</formula>
    </cfRule>
  </conditionalFormatting>
  <conditionalFormatting sqref="E258">
    <cfRule type="expression" priority="118" aboveAverage="0" equalAverage="0" bottom="0" percent="0" rank="0" text="" dxfId="116">
      <formula>AJ258="NO"</formula>
    </cfRule>
  </conditionalFormatting>
  <conditionalFormatting sqref="D258">
    <cfRule type="expression" priority="119" aboveAverage="0" equalAverage="0" bottom="0" percent="0" rank="0" text="" dxfId="117">
      <formula>$AI258="NO"</formula>
    </cfRule>
  </conditionalFormatting>
  <conditionalFormatting sqref="D257:E257">
    <cfRule type="expression" priority="120" aboveAverage="0" equalAverage="0" bottom="0" percent="0" rank="0" text="" dxfId="118">
      <formula>AI257="NO"</formula>
    </cfRule>
  </conditionalFormatting>
  <conditionalFormatting sqref="H257">
    <cfRule type="expression" priority="121" aboveAverage="0" equalAverage="0" bottom="0" percent="0" rank="0" text="" dxfId="119">
      <formula>$AL257="NO"</formula>
    </cfRule>
  </conditionalFormatting>
  <conditionalFormatting sqref="I257">
    <cfRule type="expression" priority="122" aboveAverage="0" equalAverage="0" bottom="0" percent="0" rank="0" text="" dxfId="120">
      <formula>AND($AM257="NO",I257&lt;&gt;"No aplica")</formula>
    </cfRule>
  </conditionalFormatting>
  <conditionalFormatting sqref="E257">
    <cfRule type="expression" priority="123" aboveAverage="0" equalAverage="0" bottom="0" percent="0" rank="0" text="" dxfId="121">
      <formula>AJ257="NO"</formula>
    </cfRule>
  </conditionalFormatting>
  <conditionalFormatting sqref="D257">
    <cfRule type="expression" priority="124" aboveAverage="0" equalAverage="0" bottom="0" percent="0" rank="0" text="" dxfId="122">
      <formula>$AI257="NO"</formula>
    </cfRule>
  </conditionalFormatting>
  <conditionalFormatting sqref="D256:E256">
    <cfRule type="expression" priority="125" aboveAverage="0" equalAverage="0" bottom="0" percent="0" rank="0" text="" dxfId="123">
      <formula>AI256="NO"</formula>
    </cfRule>
  </conditionalFormatting>
  <conditionalFormatting sqref="H256">
    <cfRule type="expression" priority="126" aboveAverage="0" equalAverage="0" bottom="0" percent="0" rank="0" text="" dxfId="124">
      <formula>$AL256="NO"</formula>
    </cfRule>
  </conditionalFormatting>
  <conditionalFormatting sqref="I256">
    <cfRule type="expression" priority="127" aboveAverage="0" equalAverage="0" bottom="0" percent="0" rank="0" text="" dxfId="125">
      <formula>AND($AM256="NO",I256&lt;&gt;"No aplica")</formula>
    </cfRule>
  </conditionalFormatting>
  <conditionalFormatting sqref="E256">
    <cfRule type="expression" priority="128" aboveAverage="0" equalAverage="0" bottom="0" percent="0" rank="0" text="" dxfId="126">
      <formula>AJ256="NO"</formula>
    </cfRule>
  </conditionalFormatting>
  <conditionalFormatting sqref="D256">
    <cfRule type="expression" priority="129" aboveAverage="0" equalAverage="0" bottom="0" percent="0" rank="0" text="" dxfId="127">
      <formula>$AI256="NO"</formula>
    </cfRule>
  </conditionalFormatting>
  <conditionalFormatting sqref="D255:E255">
    <cfRule type="expression" priority="130" aboveAverage="0" equalAverage="0" bottom="0" percent="0" rank="0" text="" dxfId="128">
      <formula>AI255="NO"</formula>
    </cfRule>
  </conditionalFormatting>
  <conditionalFormatting sqref="H255">
    <cfRule type="expression" priority="131" aboveAverage="0" equalAverage="0" bottom="0" percent="0" rank="0" text="" dxfId="129">
      <formula>$AL255="NO"</formula>
    </cfRule>
  </conditionalFormatting>
  <conditionalFormatting sqref="I255">
    <cfRule type="expression" priority="132" aboveAverage="0" equalAverage="0" bottom="0" percent="0" rank="0" text="" dxfId="130">
      <formula>AND($AM255="NO",I255&lt;&gt;"No aplica")</formula>
    </cfRule>
  </conditionalFormatting>
  <conditionalFormatting sqref="E255">
    <cfRule type="expression" priority="133" aboveAverage="0" equalAverage="0" bottom="0" percent="0" rank="0" text="" dxfId="131">
      <formula>AJ255="NO"</formula>
    </cfRule>
  </conditionalFormatting>
  <conditionalFormatting sqref="D255">
    <cfRule type="expression" priority="134" aboveAverage="0" equalAverage="0" bottom="0" percent="0" rank="0" text="" dxfId="132">
      <formula>$AI255="NO"</formula>
    </cfRule>
  </conditionalFormatting>
  <conditionalFormatting sqref="D254:E254">
    <cfRule type="expression" priority="135" aboveAverage="0" equalAverage="0" bottom="0" percent="0" rank="0" text="" dxfId="133">
      <formula>AI254="NO"</formula>
    </cfRule>
  </conditionalFormatting>
  <conditionalFormatting sqref="H254">
    <cfRule type="expression" priority="136" aboveAverage="0" equalAverage="0" bottom="0" percent="0" rank="0" text="" dxfId="134">
      <formula>$AL254="NO"</formula>
    </cfRule>
  </conditionalFormatting>
  <conditionalFormatting sqref="I254">
    <cfRule type="expression" priority="137" aboveAverage="0" equalAverage="0" bottom="0" percent="0" rank="0" text="" dxfId="135">
      <formula>AND($AM254="NO",I254&lt;&gt;"No aplica")</formula>
    </cfRule>
  </conditionalFormatting>
  <conditionalFormatting sqref="E254">
    <cfRule type="expression" priority="138" aboveAverage="0" equalAverage="0" bottom="0" percent="0" rank="0" text="" dxfId="136">
      <formula>AJ254="NO"</formula>
    </cfRule>
  </conditionalFormatting>
  <conditionalFormatting sqref="D254">
    <cfRule type="expression" priority="139" aboveAverage="0" equalAverage="0" bottom="0" percent="0" rank="0" text="" dxfId="137">
      <formula>$AI254="NO"</formula>
    </cfRule>
  </conditionalFormatting>
  <conditionalFormatting sqref="D253:E253">
    <cfRule type="expression" priority="140" aboveAverage="0" equalAverage="0" bottom="0" percent="0" rank="0" text="" dxfId="138">
      <formula>AI253="NO"</formula>
    </cfRule>
  </conditionalFormatting>
  <conditionalFormatting sqref="H253">
    <cfRule type="expression" priority="141" aboveAverage="0" equalAverage="0" bottom="0" percent="0" rank="0" text="" dxfId="139">
      <formula>$AL253="NO"</formula>
    </cfRule>
  </conditionalFormatting>
  <conditionalFormatting sqref="I253">
    <cfRule type="expression" priority="142" aboveAverage="0" equalAverage="0" bottom="0" percent="0" rank="0" text="" dxfId="140">
      <formula>AND($AM253="NO",I253&lt;&gt;"No aplica")</formula>
    </cfRule>
  </conditionalFormatting>
  <conditionalFormatting sqref="E253">
    <cfRule type="expression" priority="143" aboveAverage="0" equalAverage="0" bottom="0" percent="0" rank="0" text="" dxfId="141">
      <formula>AJ253="NO"</formula>
    </cfRule>
  </conditionalFormatting>
  <conditionalFormatting sqref="D253">
    <cfRule type="expression" priority="144" aboveAverage="0" equalAverage="0" bottom="0" percent="0" rank="0" text="" dxfId="142">
      <formula>$AI253="NO"</formula>
    </cfRule>
  </conditionalFormatting>
  <conditionalFormatting sqref="D252:E252">
    <cfRule type="expression" priority="145" aboveAverage="0" equalAverage="0" bottom="0" percent="0" rank="0" text="" dxfId="143">
      <formula>AI252="NO"</formula>
    </cfRule>
  </conditionalFormatting>
  <conditionalFormatting sqref="H252">
    <cfRule type="expression" priority="146" aboveAverage="0" equalAverage="0" bottom="0" percent="0" rank="0" text="" dxfId="144">
      <formula>$AL252="NO"</formula>
    </cfRule>
  </conditionalFormatting>
  <conditionalFormatting sqref="I252">
    <cfRule type="expression" priority="147" aboveAverage="0" equalAverage="0" bottom="0" percent="0" rank="0" text="" dxfId="145">
      <formula>AND($AM252="NO",I252&lt;&gt;"No aplica")</formula>
    </cfRule>
  </conditionalFormatting>
  <conditionalFormatting sqref="E252">
    <cfRule type="expression" priority="148" aboveAverage="0" equalAverage="0" bottom="0" percent="0" rank="0" text="" dxfId="146">
      <formula>AJ252="NO"</formula>
    </cfRule>
  </conditionalFormatting>
  <conditionalFormatting sqref="D252">
    <cfRule type="expression" priority="149" aboveAverage="0" equalAverage="0" bottom="0" percent="0" rank="0" text="" dxfId="147">
      <formula>$AI252="NO"</formula>
    </cfRule>
  </conditionalFormatting>
  <conditionalFormatting sqref="D251:E251">
    <cfRule type="expression" priority="150" aboveAverage="0" equalAverage="0" bottom="0" percent="0" rank="0" text="" dxfId="148">
      <formula>AI251="NO"</formula>
    </cfRule>
  </conditionalFormatting>
  <conditionalFormatting sqref="H251">
    <cfRule type="expression" priority="151" aboveAverage="0" equalAverage="0" bottom="0" percent="0" rank="0" text="" dxfId="149">
      <formula>$AL251="NO"</formula>
    </cfRule>
  </conditionalFormatting>
  <conditionalFormatting sqref="I251">
    <cfRule type="expression" priority="152" aboveAverage="0" equalAverage="0" bottom="0" percent="0" rank="0" text="" dxfId="150">
      <formula>AND($AM251="NO",I251&lt;&gt;"No aplica")</formula>
    </cfRule>
  </conditionalFormatting>
  <conditionalFormatting sqref="E251">
    <cfRule type="expression" priority="153" aboveAverage="0" equalAverage="0" bottom="0" percent="0" rank="0" text="" dxfId="151">
      <formula>AJ251="NO"</formula>
    </cfRule>
  </conditionalFormatting>
  <conditionalFormatting sqref="D251">
    <cfRule type="expression" priority="154" aboveAverage="0" equalAverage="0" bottom="0" percent="0" rank="0" text="" dxfId="152">
      <formula>$AI251="NO"</formula>
    </cfRule>
  </conditionalFormatting>
  <conditionalFormatting sqref="D250:E250">
    <cfRule type="expression" priority="155" aboveAverage="0" equalAverage="0" bottom="0" percent="0" rank="0" text="" dxfId="153">
      <formula>AI250="NO"</formula>
    </cfRule>
  </conditionalFormatting>
  <conditionalFormatting sqref="H250">
    <cfRule type="expression" priority="156" aboveAverage="0" equalAverage="0" bottom="0" percent="0" rank="0" text="" dxfId="154">
      <formula>$AL250="NO"</formula>
    </cfRule>
  </conditionalFormatting>
  <conditionalFormatting sqref="I250">
    <cfRule type="expression" priority="157" aboveAverage="0" equalAverage="0" bottom="0" percent="0" rank="0" text="" dxfId="155">
      <formula>AND($AM250="NO",I250&lt;&gt;"No aplica")</formula>
    </cfRule>
  </conditionalFormatting>
  <conditionalFormatting sqref="E250">
    <cfRule type="expression" priority="158" aboveAverage="0" equalAverage="0" bottom="0" percent="0" rank="0" text="" dxfId="156">
      <formula>AJ250="NO"</formula>
    </cfRule>
  </conditionalFormatting>
  <conditionalFormatting sqref="D250">
    <cfRule type="expression" priority="159" aboveAverage="0" equalAverage="0" bottom="0" percent="0" rank="0" text="" dxfId="157">
      <formula>$AI250="NO"</formula>
    </cfRule>
  </conditionalFormatting>
  <conditionalFormatting sqref="D249:E249">
    <cfRule type="expression" priority="160" aboveAverage="0" equalAverage="0" bottom="0" percent="0" rank="0" text="" dxfId="158">
      <formula>AI249="NO"</formula>
    </cfRule>
  </conditionalFormatting>
  <conditionalFormatting sqref="H249">
    <cfRule type="expression" priority="161" aboveAverage="0" equalAverage="0" bottom="0" percent="0" rank="0" text="" dxfId="159">
      <formula>$AL249="NO"</formula>
    </cfRule>
  </conditionalFormatting>
  <conditionalFormatting sqref="I249">
    <cfRule type="expression" priority="162" aboveAverage="0" equalAverage="0" bottom="0" percent="0" rank="0" text="" dxfId="160">
      <formula>AND($AM249="NO",I249&lt;&gt;"No aplica")</formula>
    </cfRule>
  </conditionalFormatting>
  <conditionalFormatting sqref="E249">
    <cfRule type="expression" priority="163" aboveAverage="0" equalAverage="0" bottom="0" percent="0" rank="0" text="" dxfId="161">
      <formula>AJ249="NO"</formula>
    </cfRule>
  </conditionalFormatting>
  <conditionalFormatting sqref="D249">
    <cfRule type="expression" priority="164" aboveAverage="0" equalAverage="0" bottom="0" percent="0" rank="0" text="" dxfId="162">
      <formula>$AI249="NO"</formula>
    </cfRule>
  </conditionalFormatting>
  <conditionalFormatting sqref="D248:E248">
    <cfRule type="expression" priority="165" aboveAverage="0" equalAverage="0" bottom="0" percent="0" rank="0" text="" dxfId="163">
      <formula>AI248="NO"</formula>
    </cfRule>
  </conditionalFormatting>
  <conditionalFormatting sqref="H248">
    <cfRule type="expression" priority="166" aboveAverage="0" equalAverage="0" bottom="0" percent="0" rank="0" text="" dxfId="164">
      <formula>$AL248="NO"</formula>
    </cfRule>
  </conditionalFormatting>
  <conditionalFormatting sqref="I248">
    <cfRule type="expression" priority="167" aboveAverage="0" equalAverage="0" bottom="0" percent="0" rank="0" text="" dxfId="165">
      <formula>AND($AM248="NO",I248&lt;&gt;"No aplica")</formula>
    </cfRule>
  </conditionalFormatting>
  <conditionalFormatting sqref="E248">
    <cfRule type="expression" priority="168" aboveAverage="0" equalAverage="0" bottom="0" percent="0" rank="0" text="" dxfId="166">
      <formula>AJ248="NO"</formula>
    </cfRule>
  </conditionalFormatting>
  <conditionalFormatting sqref="D248">
    <cfRule type="expression" priority="169" aboveAverage="0" equalAverage="0" bottom="0" percent="0" rank="0" text="" dxfId="167">
      <formula>$AI248="NO"</formula>
    </cfRule>
  </conditionalFormatting>
  <conditionalFormatting sqref="D247:E247">
    <cfRule type="expression" priority="170" aboveAverage="0" equalAverage="0" bottom="0" percent="0" rank="0" text="" dxfId="168">
      <formula>AI247="NO"</formula>
    </cfRule>
  </conditionalFormatting>
  <conditionalFormatting sqref="H247">
    <cfRule type="expression" priority="171" aboveAverage="0" equalAverage="0" bottom="0" percent="0" rank="0" text="" dxfId="169">
      <formula>$AL247="NO"</formula>
    </cfRule>
  </conditionalFormatting>
  <conditionalFormatting sqref="I247">
    <cfRule type="expression" priority="172" aboveAverage="0" equalAverage="0" bottom="0" percent="0" rank="0" text="" dxfId="170">
      <formula>AND($AM247="NO",I247&lt;&gt;"No aplica")</formula>
    </cfRule>
  </conditionalFormatting>
  <conditionalFormatting sqref="E247">
    <cfRule type="expression" priority="173" aboveAverage="0" equalAverage="0" bottom="0" percent="0" rank="0" text="" dxfId="171">
      <formula>AJ247="NO"</formula>
    </cfRule>
  </conditionalFormatting>
  <conditionalFormatting sqref="D247">
    <cfRule type="expression" priority="174" aboveAverage="0" equalAverage="0" bottom="0" percent="0" rank="0" text="" dxfId="172">
      <formula>$AI247="NO"</formula>
    </cfRule>
  </conditionalFormatting>
  <conditionalFormatting sqref="D291:E291">
    <cfRule type="expression" priority="175" aboveAverage="0" equalAverage="0" bottom="0" percent="0" rank="0" text="" dxfId="173">
      <formula>AI291="NO"</formula>
    </cfRule>
  </conditionalFormatting>
  <conditionalFormatting sqref="H291">
    <cfRule type="expression" priority="176" aboveAverage="0" equalAverage="0" bottom="0" percent="0" rank="0" text="" dxfId="174">
      <formula>$AL291="NO"</formula>
    </cfRule>
  </conditionalFormatting>
  <conditionalFormatting sqref="I291">
    <cfRule type="expression" priority="177" aboveAverage="0" equalAverage="0" bottom="0" percent="0" rank="0" text="" dxfId="175">
      <formula>AND($AM291="NO",I291&lt;&gt;"No aplica")</formula>
    </cfRule>
  </conditionalFormatting>
  <conditionalFormatting sqref="E291">
    <cfRule type="expression" priority="178" aboveAverage="0" equalAverage="0" bottom="0" percent="0" rank="0" text="" dxfId="176">
      <formula>AJ291="NO"</formula>
    </cfRule>
  </conditionalFormatting>
  <conditionalFormatting sqref="D291">
    <cfRule type="expression" priority="179" aboveAverage="0" equalAverage="0" bottom="0" percent="0" rank="0" text="" dxfId="177">
      <formula>$AI291="NO"</formula>
    </cfRule>
  </conditionalFormatting>
  <conditionalFormatting sqref="D290:E290">
    <cfRule type="expression" priority="180" aboveAverage="0" equalAverage="0" bottom="0" percent="0" rank="0" text="" dxfId="178">
      <formula>AI290="NO"</formula>
    </cfRule>
  </conditionalFormatting>
  <conditionalFormatting sqref="H290">
    <cfRule type="expression" priority="181" aboveAverage="0" equalAverage="0" bottom="0" percent="0" rank="0" text="" dxfId="179">
      <formula>$AL290="NO"</formula>
    </cfRule>
  </conditionalFormatting>
  <conditionalFormatting sqref="I290">
    <cfRule type="expression" priority="182" aboveAverage="0" equalAverage="0" bottom="0" percent="0" rank="0" text="" dxfId="180">
      <formula>AND($AM290="NO",I290&lt;&gt;"No aplica")</formula>
    </cfRule>
  </conditionalFormatting>
  <conditionalFormatting sqref="E290">
    <cfRule type="expression" priority="183" aboveAverage="0" equalAverage="0" bottom="0" percent="0" rank="0" text="" dxfId="181">
      <formula>AJ290="NO"</formula>
    </cfRule>
  </conditionalFormatting>
  <conditionalFormatting sqref="D290">
    <cfRule type="expression" priority="184" aboveAverage="0" equalAverage="0" bottom="0" percent="0" rank="0" text="" dxfId="182">
      <formula>$AI290="NO"</formula>
    </cfRule>
  </conditionalFormatting>
  <conditionalFormatting sqref="D277:E277">
    <cfRule type="expression" priority="185" aboveAverage="0" equalAverage="0" bottom="0" percent="0" rank="0" text="" dxfId="183">
      <formula>AI277="NO"</formula>
    </cfRule>
  </conditionalFormatting>
  <conditionalFormatting sqref="H277">
    <cfRule type="expression" priority="186" aboveAverage="0" equalAverage="0" bottom="0" percent="0" rank="0" text="" dxfId="184">
      <formula>$AL277="NO"</formula>
    </cfRule>
  </conditionalFormatting>
  <conditionalFormatting sqref="I277">
    <cfRule type="expression" priority="187" aboveAverage="0" equalAverage="0" bottom="0" percent="0" rank="0" text="" dxfId="185">
      <formula>AND($AM277="NO",I277&lt;&gt;"No aplica")</formula>
    </cfRule>
  </conditionalFormatting>
  <conditionalFormatting sqref="E277">
    <cfRule type="expression" priority="188" aboveAverage="0" equalAverage="0" bottom="0" percent="0" rank="0" text="" dxfId="186">
      <formula>AJ277="NO"</formula>
    </cfRule>
  </conditionalFormatting>
  <conditionalFormatting sqref="D277">
    <cfRule type="expression" priority="189" aboveAverage="0" equalAverage="0" bottom="0" percent="0" rank="0" text="" dxfId="187">
      <formula>$AI277="NO"</formula>
    </cfRule>
  </conditionalFormatting>
  <conditionalFormatting sqref="D276:E276">
    <cfRule type="expression" priority="190" aboveAverage="0" equalAverage="0" bottom="0" percent="0" rank="0" text="" dxfId="188">
      <formula>AI276="NO"</formula>
    </cfRule>
  </conditionalFormatting>
  <conditionalFormatting sqref="H276">
    <cfRule type="expression" priority="191" aboveAverage="0" equalAverage="0" bottom="0" percent="0" rank="0" text="" dxfId="189">
      <formula>$AL276="NO"</formula>
    </cfRule>
  </conditionalFormatting>
  <conditionalFormatting sqref="I276">
    <cfRule type="expression" priority="192" aboveAverage="0" equalAverage="0" bottom="0" percent="0" rank="0" text="" dxfId="190">
      <formula>AND($AM276="NO",I276&lt;&gt;"No aplica")</formula>
    </cfRule>
  </conditionalFormatting>
  <conditionalFormatting sqref="E276">
    <cfRule type="expression" priority="193" aboveAverage="0" equalAverage="0" bottom="0" percent="0" rank="0" text="" dxfId="191">
      <formula>AJ276="NO"</formula>
    </cfRule>
  </conditionalFormatting>
  <conditionalFormatting sqref="D276">
    <cfRule type="expression" priority="194" aboveAverage="0" equalAverage="0" bottom="0" percent="0" rank="0" text="" dxfId="192">
      <formula>$AI276="NO"</formula>
    </cfRule>
  </conditionalFormatting>
  <conditionalFormatting sqref="D275:E275">
    <cfRule type="expression" priority="195" aboveAverage="0" equalAverage="0" bottom="0" percent="0" rank="0" text="" dxfId="193">
      <formula>AI275="NO"</formula>
    </cfRule>
  </conditionalFormatting>
  <conditionalFormatting sqref="H275">
    <cfRule type="expression" priority="196" aboveAverage="0" equalAverage="0" bottom="0" percent="0" rank="0" text="" dxfId="194">
      <formula>$AL275="NO"</formula>
    </cfRule>
  </conditionalFormatting>
  <conditionalFormatting sqref="I275">
    <cfRule type="expression" priority="197" aboveAverage="0" equalAverage="0" bottom="0" percent="0" rank="0" text="" dxfId="195">
      <formula>AND($AM275="NO",I275&lt;&gt;"No aplica")</formula>
    </cfRule>
  </conditionalFormatting>
  <conditionalFormatting sqref="E275">
    <cfRule type="expression" priority="198" aboveAverage="0" equalAverage="0" bottom="0" percent="0" rank="0" text="" dxfId="196">
      <formula>AJ275="NO"</formula>
    </cfRule>
  </conditionalFormatting>
  <conditionalFormatting sqref="D275">
    <cfRule type="expression" priority="199" aboveAverage="0" equalAverage="0" bottom="0" percent="0" rank="0" text="" dxfId="197">
      <formula>$AI275="NO"</formula>
    </cfRule>
  </conditionalFormatting>
  <conditionalFormatting sqref="D274:E274">
    <cfRule type="expression" priority="200" aboveAverage="0" equalAverage="0" bottom="0" percent="0" rank="0" text="" dxfId="198">
      <formula>AI274="NO"</formula>
    </cfRule>
  </conditionalFormatting>
  <conditionalFormatting sqref="H274">
    <cfRule type="expression" priority="201" aboveAverage="0" equalAverage="0" bottom="0" percent="0" rank="0" text="" dxfId="199">
      <formula>$AL274="NO"</formula>
    </cfRule>
  </conditionalFormatting>
  <conditionalFormatting sqref="I274">
    <cfRule type="expression" priority="202" aboveAverage="0" equalAverage="0" bottom="0" percent="0" rank="0" text="" dxfId="200">
      <formula>AND($AM274="NO",I274&lt;&gt;"No aplica")</formula>
    </cfRule>
  </conditionalFormatting>
  <conditionalFormatting sqref="E274">
    <cfRule type="expression" priority="203" aboveAverage="0" equalAverage="0" bottom="0" percent="0" rank="0" text="" dxfId="201">
      <formula>AJ274="NO"</formula>
    </cfRule>
  </conditionalFormatting>
  <conditionalFormatting sqref="D274">
    <cfRule type="expression" priority="204" aboveAverage="0" equalAverage="0" bottom="0" percent="0" rank="0" text="" dxfId="202">
      <formula>$AI274="NO"</formula>
    </cfRule>
  </conditionalFormatting>
  <conditionalFormatting sqref="D273:E273">
    <cfRule type="expression" priority="205" aboveAverage="0" equalAverage="0" bottom="0" percent="0" rank="0" text="" dxfId="203">
      <formula>AI273="NO"</formula>
    </cfRule>
  </conditionalFormatting>
  <conditionalFormatting sqref="H273">
    <cfRule type="expression" priority="206" aboveAverage="0" equalAverage="0" bottom="0" percent="0" rank="0" text="" dxfId="204">
      <formula>$AL273="NO"</formula>
    </cfRule>
  </conditionalFormatting>
  <conditionalFormatting sqref="I273">
    <cfRule type="expression" priority="207" aboveAverage="0" equalAverage="0" bottom="0" percent="0" rank="0" text="" dxfId="205">
      <formula>AND($AM273="NO",I273&lt;&gt;"No aplica")</formula>
    </cfRule>
  </conditionalFormatting>
  <conditionalFormatting sqref="E273">
    <cfRule type="expression" priority="208" aboveAverage="0" equalAverage="0" bottom="0" percent="0" rank="0" text="" dxfId="206">
      <formula>AJ273="NO"</formula>
    </cfRule>
  </conditionalFormatting>
  <conditionalFormatting sqref="D273">
    <cfRule type="expression" priority="209" aboveAverage="0" equalAverage="0" bottom="0" percent="0" rank="0" text="" dxfId="207">
      <formula>$AI273="NO"</formula>
    </cfRule>
  </conditionalFormatting>
  <conditionalFormatting sqref="D272:E272">
    <cfRule type="expression" priority="210" aboveAverage="0" equalAverage="0" bottom="0" percent="0" rank="0" text="" dxfId="208">
      <formula>AI272="NO"</formula>
    </cfRule>
  </conditionalFormatting>
  <conditionalFormatting sqref="H272">
    <cfRule type="expression" priority="211" aboveAverage="0" equalAverage="0" bottom="0" percent="0" rank="0" text="" dxfId="209">
      <formula>$AL272="NO"</formula>
    </cfRule>
  </conditionalFormatting>
  <conditionalFormatting sqref="I272">
    <cfRule type="expression" priority="212" aboveAverage="0" equalAverage="0" bottom="0" percent="0" rank="0" text="" dxfId="210">
      <formula>AND($AM272="NO",I272&lt;&gt;"No aplica")</formula>
    </cfRule>
  </conditionalFormatting>
  <conditionalFormatting sqref="E272">
    <cfRule type="expression" priority="213" aboveAverage="0" equalAverage="0" bottom="0" percent="0" rank="0" text="" dxfId="211">
      <formula>AJ272="NO"</formula>
    </cfRule>
  </conditionalFormatting>
  <conditionalFormatting sqref="D272">
    <cfRule type="expression" priority="214" aboveAverage="0" equalAverage="0" bottom="0" percent="0" rank="0" text="" dxfId="212">
      <formula>$AI272="NO"</formula>
    </cfRule>
  </conditionalFormatting>
  <conditionalFormatting sqref="D271:E271">
    <cfRule type="expression" priority="215" aboveAverage="0" equalAverage="0" bottom="0" percent="0" rank="0" text="" dxfId="213">
      <formula>AI271="NO"</formula>
    </cfRule>
  </conditionalFormatting>
  <conditionalFormatting sqref="H271">
    <cfRule type="expression" priority="216" aboveAverage="0" equalAverage="0" bottom="0" percent="0" rank="0" text="" dxfId="214">
      <formula>$AL271="NO"</formula>
    </cfRule>
  </conditionalFormatting>
  <conditionalFormatting sqref="I271">
    <cfRule type="expression" priority="217" aboveAverage="0" equalAverage="0" bottom="0" percent="0" rank="0" text="" dxfId="215">
      <formula>AND($AM271="NO",I271&lt;&gt;"No aplica")</formula>
    </cfRule>
  </conditionalFormatting>
  <conditionalFormatting sqref="E271">
    <cfRule type="expression" priority="218" aboveAverage="0" equalAverage="0" bottom="0" percent="0" rank="0" text="" dxfId="216">
      <formula>AJ271="NO"</formula>
    </cfRule>
  </conditionalFormatting>
  <conditionalFormatting sqref="D271">
    <cfRule type="expression" priority="219" aboveAverage="0" equalAverage="0" bottom="0" percent="0" rank="0" text="" dxfId="217">
      <formula>$AI271="NO"</formula>
    </cfRule>
  </conditionalFormatting>
  <conditionalFormatting sqref="D270:E270">
    <cfRule type="expression" priority="220" aboveAverage="0" equalAverage="0" bottom="0" percent="0" rank="0" text="" dxfId="218">
      <formula>AI270="NO"</formula>
    </cfRule>
  </conditionalFormatting>
  <conditionalFormatting sqref="H270">
    <cfRule type="expression" priority="221" aboveAverage="0" equalAverage="0" bottom="0" percent="0" rank="0" text="" dxfId="219">
      <formula>$AL270="NO"</formula>
    </cfRule>
  </conditionalFormatting>
  <conditionalFormatting sqref="I270">
    <cfRule type="expression" priority="222" aboveAverage="0" equalAverage="0" bottom="0" percent="0" rank="0" text="" dxfId="220">
      <formula>AND($AM270="NO",I270&lt;&gt;"No aplica")</formula>
    </cfRule>
  </conditionalFormatting>
  <conditionalFormatting sqref="E270">
    <cfRule type="expression" priority="223" aboveAverage="0" equalAverage="0" bottom="0" percent="0" rank="0" text="" dxfId="221">
      <formula>AJ270="NO"</formula>
    </cfRule>
  </conditionalFormatting>
  <conditionalFormatting sqref="D270">
    <cfRule type="expression" priority="224" aboveAverage="0" equalAverage="0" bottom="0" percent="0" rank="0" text="" dxfId="222">
      <formula>$AI270="NO"</formula>
    </cfRule>
  </conditionalFormatting>
  <conditionalFormatting sqref="D269:E269">
    <cfRule type="expression" priority="225" aboveAverage="0" equalAverage="0" bottom="0" percent="0" rank="0" text="" dxfId="223">
      <formula>AI269="NO"</formula>
    </cfRule>
  </conditionalFormatting>
  <conditionalFormatting sqref="H269">
    <cfRule type="expression" priority="226" aboveAverage="0" equalAverage="0" bottom="0" percent="0" rank="0" text="" dxfId="224">
      <formula>$AL269="NO"</formula>
    </cfRule>
  </conditionalFormatting>
  <conditionalFormatting sqref="I269">
    <cfRule type="expression" priority="227" aboveAverage="0" equalAverage="0" bottom="0" percent="0" rank="0" text="" dxfId="225">
      <formula>AND($AM269="NO",I269&lt;&gt;"No aplica")</formula>
    </cfRule>
  </conditionalFormatting>
  <conditionalFormatting sqref="E269">
    <cfRule type="expression" priority="228" aboveAverage="0" equalAverage="0" bottom="0" percent="0" rank="0" text="" dxfId="226">
      <formula>AJ269="NO"</formula>
    </cfRule>
  </conditionalFormatting>
  <conditionalFormatting sqref="D269">
    <cfRule type="expression" priority="229" aboveAverage="0" equalAverage="0" bottom="0" percent="0" rank="0" text="" dxfId="227">
      <formula>$AI269="NO"</formula>
    </cfRule>
  </conditionalFormatting>
  <conditionalFormatting sqref="D293:E293">
    <cfRule type="expression" priority="230" aboveAverage="0" equalAverage="0" bottom="0" percent="0" rank="0" text="" dxfId="228">
      <formula>AI293="NO"</formula>
    </cfRule>
  </conditionalFormatting>
  <conditionalFormatting sqref="H293">
    <cfRule type="expression" priority="231" aboveAverage="0" equalAverage="0" bottom="0" percent="0" rank="0" text="" dxfId="229">
      <formula>$AL293="NO"</formula>
    </cfRule>
  </conditionalFormatting>
  <conditionalFormatting sqref="I293">
    <cfRule type="expression" priority="232" aboveAverage="0" equalAverage="0" bottom="0" percent="0" rank="0" text="" dxfId="230">
      <formula>AND($AM293="NO",I293&lt;&gt;"No aplica")</formula>
    </cfRule>
  </conditionalFormatting>
  <conditionalFormatting sqref="E293">
    <cfRule type="expression" priority="233" aboveAverage="0" equalAverage="0" bottom="0" percent="0" rank="0" text="" dxfId="231">
      <formula>AJ293="NO"</formula>
    </cfRule>
  </conditionalFormatting>
  <conditionalFormatting sqref="D293">
    <cfRule type="expression" priority="234" aboveAverage="0" equalAverage="0" bottom="0" percent="0" rank="0" text="" dxfId="232">
      <formula>$AI293="NO"</formula>
    </cfRule>
  </conditionalFormatting>
  <conditionalFormatting sqref="D292:E292">
    <cfRule type="expression" priority="235" aboveAverage="0" equalAverage="0" bottom="0" percent="0" rank="0" text="" dxfId="233">
      <formula>AI292="NO"</formula>
    </cfRule>
  </conditionalFormatting>
  <conditionalFormatting sqref="H292">
    <cfRule type="expression" priority="236" aboveAverage="0" equalAverage="0" bottom="0" percent="0" rank="0" text="" dxfId="234">
      <formula>$AL292="NO"</formula>
    </cfRule>
  </conditionalFormatting>
  <conditionalFormatting sqref="I292">
    <cfRule type="expression" priority="237" aboveAverage="0" equalAverage="0" bottom="0" percent="0" rank="0" text="" dxfId="235">
      <formula>AND($AM292="NO",I292&lt;&gt;"No aplica")</formula>
    </cfRule>
  </conditionalFormatting>
  <conditionalFormatting sqref="E292">
    <cfRule type="expression" priority="238" aboveAverage="0" equalAverage="0" bottom="0" percent="0" rank="0" text="" dxfId="236">
      <formula>AJ292="NO"</formula>
    </cfRule>
  </conditionalFormatting>
  <conditionalFormatting sqref="D292">
    <cfRule type="expression" priority="239" aboveAverage="0" equalAverage="0" bottom="0" percent="0" rank="0" text="" dxfId="237">
      <formula>$AI292="NO"</formula>
    </cfRule>
  </conditionalFormatting>
  <conditionalFormatting sqref="D289:E289">
    <cfRule type="expression" priority="240" aboveAverage="0" equalAverage="0" bottom="0" percent="0" rank="0" text="" dxfId="238">
      <formula>AI289="NO"</formula>
    </cfRule>
  </conditionalFormatting>
  <conditionalFormatting sqref="H289">
    <cfRule type="expression" priority="241" aboveAverage="0" equalAverage="0" bottom="0" percent="0" rank="0" text="" dxfId="239">
      <formula>$AL289="NO"</formula>
    </cfRule>
  </conditionalFormatting>
  <conditionalFormatting sqref="I289">
    <cfRule type="expression" priority="242" aboveAverage="0" equalAverage="0" bottom="0" percent="0" rank="0" text="" dxfId="240">
      <formula>AND($AM289="NO",I289&lt;&gt;"No aplica")</formula>
    </cfRule>
  </conditionalFormatting>
  <conditionalFormatting sqref="E289">
    <cfRule type="expression" priority="243" aboveAverage="0" equalAverage="0" bottom="0" percent="0" rank="0" text="" dxfId="241">
      <formula>AJ289="NO"</formula>
    </cfRule>
  </conditionalFormatting>
  <conditionalFormatting sqref="D289">
    <cfRule type="expression" priority="244" aboveAverage="0" equalAverage="0" bottom="0" percent="0" rank="0" text="" dxfId="242">
      <formula>$AI289="NO"</formula>
    </cfRule>
  </conditionalFormatting>
  <conditionalFormatting sqref="D288:E288">
    <cfRule type="expression" priority="245" aboveAverage="0" equalAverage="0" bottom="0" percent="0" rank="0" text="" dxfId="243">
      <formula>AI288="NO"</formula>
    </cfRule>
  </conditionalFormatting>
  <conditionalFormatting sqref="H288">
    <cfRule type="expression" priority="246" aboveAverage="0" equalAverage="0" bottom="0" percent="0" rank="0" text="" dxfId="244">
      <formula>$AL288="NO"</formula>
    </cfRule>
  </conditionalFormatting>
  <conditionalFormatting sqref="I288">
    <cfRule type="expression" priority="247" aboveAverage="0" equalAverage="0" bottom="0" percent="0" rank="0" text="" dxfId="245">
      <formula>AND($AM288="NO",I288&lt;&gt;"No aplica")</formula>
    </cfRule>
  </conditionalFormatting>
  <conditionalFormatting sqref="E288">
    <cfRule type="expression" priority="248" aboveAverage="0" equalAverage="0" bottom="0" percent="0" rank="0" text="" dxfId="246">
      <formula>AJ288="NO"</formula>
    </cfRule>
  </conditionalFormatting>
  <conditionalFormatting sqref="D288">
    <cfRule type="expression" priority="249" aboveAverage="0" equalAverage="0" bottom="0" percent="0" rank="0" text="" dxfId="247">
      <formula>$AI288="NO"</formula>
    </cfRule>
  </conditionalFormatting>
  <conditionalFormatting sqref="D287:E287">
    <cfRule type="expression" priority="250" aboveAverage="0" equalAverage="0" bottom="0" percent="0" rank="0" text="" dxfId="248">
      <formula>AI287="NO"</formula>
    </cfRule>
  </conditionalFormatting>
  <conditionalFormatting sqref="H287">
    <cfRule type="expression" priority="251" aboveAverage="0" equalAverage="0" bottom="0" percent="0" rank="0" text="" dxfId="249">
      <formula>$AL287="NO"</formula>
    </cfRule>
  </conditionalFormatting>
  <conditionalFormatting sqref="I287">
    <cfRule type="expression" priority="252" aboveAverage="0" equalAverage="0" bottom="0" percent="0" rank="0" text="" dxfId="250">
      <formula>AND($AM287="NO",I287&lt;&gt;"No aplica")</formula>
    </cfRule>
  </conditionalFormatting>
  <conditionalFormatting sqref="E287">
    <cfRule type="expression" priority="253" aboveAverage="0" equalAverage="0" bottom="0" percent="0" rank="0" text="" dxfId="251">
      <formula>AJ287="NO"</formula>
    </cfRule>
  </conditionalFormatting>
  <conditionalFormatting sqref="D287">
    <cfRule type="expression" priority="254" aboveAverage="0" equalAverage="0" bottom="0" percent="0" rank="0" text="" dxfId="252">
      <formula>$AI287="NO"</formula>
    </cfRule>
  </conditionalFormatting>
  <conditionalFormatting sqref="D286:E286">
    <cfRule type="expression" priority="255" aboveAverage="0" equalAverage="0" bottom="0" percent="0" rank="0" text="" dxfId="253">
      <formula>AI286="NO"</formula>
    </cfRule>
  </conditionalFormatting>
  <conditionalFormatting sqref="H286">
    <cfRule type="expression" priority="256" aboveAverage="0" equalAverage="0" bottom="0" percent="0" rank="0" text="" dxfId="254">
      <formula>$AL286="NO"</formula>
    </cfRule>
  </conditionalFormatting>
  <conditionalFormatting sqref="I286">
    <cfRule type="expression" priority="257" aboveAverage="0" equalAverage="0" bottom="0" percent="0" rank="0" text="" dxfId="255">
      <formula>AND($AM286="NO",I286&lt;&gt;"No aplica")</formula>
    </cfRule>
  </conditionalFormatting>
  <conditionalFormatting sqref="E286">
    <cfRule type="expression" priority="258" aboveAverage="0" equalAverage="0" bottom="0" percent="0" rank="0" text="" dxfId="256">
      <formula>AJ286="NO"</formula>
    </cfRule>
  </conditionalFormatting>
  <conditionalFormatting sqref="D286">
    <cfRule type="expression" priority="259" aboveAverage="0" equalAverage="0" bottom="0" percent="0" rank="0" text="" dxfId="257">
      <formula>$AI286="NO"</formula>
    </cfRule>
  </conditionalFormatting>
  <conditionalFormatting sqref="D285:E285">
    <cfRule type="expression" priority="260" aboveAverage="0" equalAverage="0" bottom="0" percent="0" rank="0" text="" dxfId="258">
      <formula>AI285="NO"</formula>
    </cfRule>
  </conditionalFormatting>
  <conditionalFormatting sqref="H285">
    <cfRule type="expression" priority="261" aboveAverage="0" equalAverage="0" bottom="0" percent="0" rank="0" text="" dxfId="259">
      <formula>$AL285="NO"</formula>
    </cfRule>
  </conditionalFormatting>
  <conditionalFormatting sqref="I285">
    <cfRule type="expression" priority="262" aboveAverage="0" equalAverage="0" bottom="0" percent="0" rank="0" text="" dxfId="260">
      <formula>AND($AM285="NO",I285&lt;&gt;"No aplica")</formula>
    </cfRule>
  </conditionalFormatting>
  <conditionalFormatting sqref="E285">
    <cfRule type="expression" priority="263" aboveAverage="0" equalAverage="0" bottom="0" percent="0" rank="0" text="" dxfId="261">
      <formula>AJ285="NO"</formula>
    </cfRule>
  </conditionalFormatting>
  <conditionalFormatting sqref="D285">
    <cfRule type="expression" priority="264" aboveAverage="0" equalAverage="0" bottom="0" percent="0" rank="0" text="" dxfId="262">
      <formula>$AI285="NO"</formula>
    </cfRule>
  </conditionalFormatting>
  <conditionalFormatting sqref="D284:E284">
    <cfRule type="expression" priority="265" aboveAverage="0" equalAverage="0" bottom="0" percent="0" rank="0" text="" dxfId="263">
      <formula>AI284="NO"</formula>
    </cfRule>
  </conditionalFormatting>
  <conditionalFormatting sqref="H284">
    <cfRule type="expression" priority="266" aboveAverage="0" equalAverage="0" bottom="0" percent="0" rank="0" text="" dxfId="264">
      <formula>$AL284="NO"</formula>
    </cfRule>
  </conditionalFormatting>
  <conditionalFormatting sqref="I284">
    <cfRule type="expression" priority="267" aboveAverage="0" equalAverage="0" bottom="0" percent="0" rank="0" text="" dxfId="265">
      <formula>AND($AM284="NO",I284&lt;&gt;"No aplica")</formula>
    </cfRule>
  </conditionalFormatting>
  <conditionalFormatting sqref="E284">
    <cfRule type="expression" priority="268" aboveAverage="0" equalAverage="0" bottom="0" percent="0" rank="0" text="" dxfId="266">
      <formula>AJ284="NO"</formula>
    </cfRule>
  </conditionalFormatting>
  <conditionalFormatting sqref="D284">
    <cfRule type="expression" priority="269" aboveAverage="0" equalAverage="0" bottom="0" percent="0" rank="0" text="" dxfId="267">
      <formula>$AI284="NO"</formula>
    </cfRule>
  </conditionalFormatting>
  <conditionalFormatting sqref="D283:E283">
    <cfRule type="expression" priority="270" aboveAverage="0" equalAverage="0" bottom="0" percent="0" rank="0" text="" dxfId="268">
      <formula>AI283="NO"</formula>
    </cfRule>
  </conditionalFormatting>
  <conditionalFormatting sqref="H283">
    <cfRule type="expression" priority="271" aboveAverage="0" equalAverage="0" bottom="0" percent="0" rank="0" text="" dxfId="269">
      <formula>$AL283="NO"</formula>
    </cfRule>
  </conditionalFormatting>
  <conditionalFormatting sqref="I283">
    <cfRule type="expression" priority="272" aboveAverage="0" equalAverage="0" bottom="0" percent="0" rank="0" text="" dxfId="270">
      <formula>AND($AM283="NO",I283&lt;&gt;"No aplica")</formula>
    </cfRule>
  </conditionalFormatting>
  <conditionalFormatting sqref="E283">
    <cfRule type="expression" priority="273" aboveAverage="0" equalAverage="0" bottom="0" percent="0" rank="0" text="" dxfId="271">
      <formula>AJ283="NO"</formula>
    </cfRule>
  </conditionalFormatting>
  <conditionalFormatting sqref="D283">
    <cfRule type="expression" priority="274" aboveAverage="0" equalAverage="0" bottom="0" percent="0" rank="0" text="" dxfId="272">
      <formula>$AI283="NO"</formula>
    </cfRule>
  </conditionalFormatting>
  <conditionalFormatting sqref="D282:E282">
    <cfRule type="expression" priority="275" aboveAverage="0" equalAverage="0" bottom="0" percent="0" rank="0" text="" dxfId="273">
      <formula>AI282="NO"</formula>
    </cfRule>
  </conditionalFormatting>
  <conditionalFormatting sqref="H282">
    <cfRule type="expression" priority="276" aboveAverage="0" equalAverage="0" bottom="0" percent="0" rank="0" text="" dxfId="274">
      <formula>$AL282="NO"</formula>
    </cfRule>
  </conditionalFormatting>
  <conditionalFormatting sqref="I282">
    <cfRule type="expression" priority="277" aboveAverage="0" equalAverage="0" bottom="0" percent="0" rank="0" text="" dxfId="275">
      <formula>AND($AM282="NO",I282&lt;&gt;"No aplica")</formula>
    </cfRule>
  </conditionalFormatting>
  <conditionalFormatting sqref="E282">
    <cfRule type="expression" priority="278" aboveAverage="0" equalAverage="0" bottom="0" percent="0" rank="0" text="" dxfId="276">
      <formula>AJ282="NO"</formula>
    </cfRule>
  </conditionalFormatting>
  <conditionalFormatting sqref="D282">
    <cfRule type="expression" priority="279" aboveAverage="0" equalAverage="0" bottom="0" percent="0" rank="0" text="" dxfId="277">
      <formula>$AI282="NO"</formula>
    </cfRule>
  </conditionalFormatting>
  <conditionalFormatting sqref="D281:E281">
    <cfRule type="expression" priority="280" aboveAverage="0" equalAverage="0" bottom="0" percent="0" rank="0" text="" dxfId="278">
      <formula>AI281="NO"</formula>
    </cfRule>
  </conditionalFormatting>
  <conditionalFormatting sqref="H281">
    <cfRule type="expression" priority="281" aboveAverage="0" equalAverage="0" bottom="0" percent="0" rank="0" text="" dxfId="279">
      <formula>$AL281="NO"</formula>
    </cfRule>
  </conditionalFormatting>
  <conditionalFormatting sqref="I281">
    <cfRule type="expression" priority="282" aboveAverage="0" equalAverage="0" bottom="0" percent="0" rank="0" text="" dxfId="280">
      <formula>AND($AM281="NO",I281&lt;&gt;"No aplica")</formula>
    </cfRule>
  </conditionalFormatting>
  <conditionalFormatting sqref="E281">
    <cfRule type="expression" priority="283" aboveAverage="0" equalAverage="0" bottom="0" percent="0" rank="0" text="" dxfId="281">
      <formula>AJ281="NO"</formula>
    </cfRule>
  </conditionalFormatting>
  <conditionalFormatting sqref="D281">
    <cfRule type="expression" priority="284" aboveAverage="0" equalAverage="0" bottom="0" percent="0" rank="0" text="" dxfId="282">
      <formula>$AI281="NO"</formula>
    </cfRule>
  </conditionalFormatting>
  <conditionalFormatting sqref="D280:E280">
    <cfRule type="expression" priority="285" aboveAverage="0" equalAverage="0" bottom="0" percent="0" rank="0" text="" dxfId="283">
      <formula>AI280="NO"</formula>
    </cfRule>
  </conditionalFormatting>
  <conditionalFormatting sqref="H280">
    <cfRule type="expression" priority="286" aboveAverage="0" equalAverage="0" bottom="0" percent="0" rank="0" text="" dxfId="284">
      <formula>$AL280="NO"</formula>
    </cfRule>
  </conditionalFormatting>
  <conditionalFormatting sqref="I280">
    <cfRule type="expression" priority="287" aboveAverage="0" equalAverage="0" bottom="0" percent="0" rank="0" text="" dxfId="285">
      <formula>AND($AM280="NO",I280&lt;&gt;"No aplica")</formula>
    </cfRule>
  </conditionalFormatting>
  <conditionalFormatting sqref="E280">
    <cfRule type="expression" priority="288" aboveAverage="0" equalAverage="0" bottom="0" percent="0" rank="0" text="" dxfId="286">
      <formula>AJ280="NO"</formula>
    </cfRule>
  </conditionalFormatting>
  <conditionalFormatting sqref="D280">
    <cfRule type="expression" priority="289" aboveAverage="0" equalAverage="0" bottom="0" percent="0" rank="0" text="" dxfId="287">
      <formula>$AI280="NO"</formula>
    </cfRule>
  </conditionalFormatting>
  <conditionalFormatting sqref="D279:E279">
    <cfRule type="expression" priority="290" aboveAverage="0" equalAverage="0" bottom="0" percent="0" rank="0" text="" dxfId="288">
      <formula>AI279="NO"</formula>
    </cfRule>
  </conditionalFormatting>
  <conditionalFormatting sqref="H279">
    <cfRule type="expression" priority="291" aboveAverage="0" equalAverage="0" bottom="0" percent="0" rank="0" text="" dxfId="289">
      <formula>$AL279="NO"</formula>
    </cfRule>
  </conditionalFormatting>
  <conditionalFormatting sqref="I279">
    <cfRule type="expression" priority="292" aboveAverage="0" equalAverage="0" bottom="0" percent="0" rank="0" text="" dxfId="290">
      <formula>AND($AM279="NO",I279&lt;&gt;"No aplica")</formula>
    </cfRule>
  </conditionalFormatting>
  <conditionalFormatting sqref="E279">
    <cfRule type="expression" priority="293" aboveAverage="0" equalAverage="0" bottom="0" percent="0" rank="0" text="" dxfId="291">
      <formula>AJ279="NO"</formula>
    </cfRule>
  </conditionalFormatting>
  <conditionalFormatting sqref="D279">
    <cfRule type="expression" priority="294" aboveAverage="0" equalAverage="0" bottom="0" percent="0" rank="0" text="" dxfId="292">
      <formula>$AI279="NO"</formula>
    </cfRule>
  </conditionalFormatting>
  <conditionalFormatting sqref="D278:E278">
    <cfRule type="expression" priority="295" aboveAverage="0" equalAverage="0" bottom="0" percent="0" rank="0" text="" dxfId="293">
      <formula>AI278="NO"</formula>
    </cfRule>
  </conditionalFormatting>
  <conditionalFormatting sqref="H278">
    <cfRule type="expression" priority="296" aboveAverage="0" equalAverage="0" bottom="0" percent="0" rank="0" text="" dxfId="294">
      <formula>$AL278="NO"</formula>
    </cfRule>
  </conditionalFormatting>
  <conditionalFormatting sqref="I278">
    <cfRule type="expression" priority="297" aboveAverage="0" equalAverage="0" bottom="0" percent="0" rank="0" text="" dxfId="295">
      <formula>AND($AM278="NO",I278&lt;&gt;"No aplica")</formula>
    </cfRule>
  </conditionalFormatting>
  <conditionalFormatting sqref="E278">
    <cfRule type="expression" priority="298" aboveAverage="0" equalAverage="0" bottom="0" percent="0" rank="0" text="" dxfId="296">
      <formula>AJ278="NO"</formula>
    </cfRule>
  </conditionalFormatting>
  <conditionalFormatting sqref="D278">
    <cfRule type="expression" priority="299" aboveAverage="0" equalAverage="0" bottom="0" percent="0" rank="0" text="" dxfId="297">
      <formula>$AI278="NO"</formula>
    </cfRule>
  </conditionalFormatting>
  <conditionalFormatting sqref="D413:E413">
    <cfRule type="expression" priority="300" aboveAverage="0" equalAverage="0" bottom="0" percent="0" rank="0" text="" dxfId="298">
      <formula>AI413="NO"</formula>
    </cfRule>
  </conditionalFormatting>
  <conditionalFormatting sqref="H413">
    <cfRule type="expression" priority="301" aboveAverage="0" equalAverage="0" bottom="0" percent="0" rank="0" text="" dxfId="299">
      <formula>$AL413="NO"</formula>
    </cfRule>
  </conditionalFormatting>
  <conditionalFormatting sqref="I413">
    <cfRule type="expression" priority="302" aboveAverage="0" equalAverage="0" bottom="0" percent="0" rank="0" text="" dxfId="300">
      <formula>AND($AM413="NO",I413&lt;&gt;"No aplica")</formula>
    </cfRule>
  </conditionalFormatting>
  <conditionalFormatting sqref="E413">
    <cfRule type="expression" priority="303" aboveAverage="0" equalAverage="0" bottom="0" percent="0" rank="0" text="" dxfId="301">
      <formula>AJ413="NO"</formula>
    </cfRule>
  </conditionalFormatting>
  <conditionalFormatting sqref="D413">
    <cfRule type="expression" priority="304" aboveAverage="0" equalAverage="0" bottom="0" percent="0" rank="0" text="" dxfId="302">
      <formula>$AI413="NO"</formula>
    </cfRule>
  </conditionalFormatting>
  <conditionalFormatting sqref="D326:E326">
    <cfRule type="expression" priority="305" aboveAverage="0" equalAverage="0" bottom="0" percent="0" rank="0" text="" dxfId="303">
      <formula>AI326="NO"</formula>
    </cfRule>
  </conditionalFormatting>
  <conditionalFormatting sqref="H326">
    <cfRule type="expression" priority="306" aboveAverage="0" equalAverage="0" bottom="0" percent="0" rank="0" text="" dxfId="304">
      <formula>$AL326="NO"</formula>
    </cfRule>
  </conditionalFormatting>
  <conditionalFormatting sqref="I326">
    <cfRule type="expression" priority="307" aboveAverage="0" equalAverage="0" bottom="0" percent="0" rank="0" text="" dxfId="305">
      <formula>AND($AM326="NO",I326&lt;&gt;"No aplica")</formula>
    </cfRule>
  </conditionalFormatting>
  <conditionalFormatting sqref="E326">
    <cfRule type="expression" priority="308" aboveAverage="0" equalAverage="0" bottom="0" percent="0" rank="0" text="" dxfId="306">
      <formula>AJ326="NO"</formula>
    </cfRule>
  </conditionalFormatting>
  <conditionalFormatting sqref="D326">
    <cfRule type="expression" priority="309" aboveAverage="0" equalAverage="0" bottom="0" percent="0" rank="0" text="" dxfId="307">
      <formula>$AI326="NO"</formula>
    </cfRule>
  </conditionalFormatting>
  <conditionalFormatting sqref="D310:E310">
    <cfRule type="expression" priority="310" aboveAverage="0" equalAverage="0" bottom="0" percent="0" rank="0" text="" dxfId="308">
      <formula>AI310="NO"</formula>
    </cfRule>
  </conditionalFormatting>
  <conditionalFormatting sqref="H310">
    <cfRule type="expression" priority="311" aboveAverage="0" equalAverage="0" bottom="0" percent="0" rank="0" text="" dxfId="309">
      <formula>$AL310="NO"</formula>
    </cfRule>
  </conditionalFormatting>
  <conditionalFormatting sqref="I310">
    <cfRule type="expression" priority="312" aboveAverage="0" equalAverage="0" bottom="0" percent="0" rank="0" text="" dxfId="310">
      <formula>AND($AM310="NO",I310&lt;&gt;"No aplica")</formula>
    </cfRule>
  </conditionalFormatting>
  <conditionalFormatting sqref="E310">
    <cfRule type="expression" priority="313" aboveAverage="0" equalAverage="0" bottom="0" percent="0" rank="0" text="" dxfId="311">
      <formula>AJ310="NO"</formula>
    </cfRule>
  </conditionalFormatting>
  <conditionalFormatting sqref="D310">
    <cfRule type="expression" priority="314" aboveAverage="0" equalAverage="0" bottom="0" percent="0" rank="0" text="" dxfId="312">
      <formula>$AI310="NO"</formula>
    </cfRule>
  </conditionalFormatting>
  <conditionalFormatting sqref="D303:E303">
    <cfRule type="expression" priority="315" aboveAverage="0" equalAverage="0" bottom="0" percent="0" rank="0" text="" dxfId="313">
      <formula>AI303="NO"</formula>
    </cfRule>
  </conditionalFormatting>
  <conditionalFormatting sqref="H303">
    <cfRule type="expression" priority="316" aboveAverage="0" equalAverage="0" bottom="0" percent="0" rank="0" text="" dxfId="314">
      <formula>$AL303="NO"</formula>
    </cfRule>
  </conditionalFormatting>
  <conditionalFormatting sqref="I303">
    <cfRule type="expression" priority="317" aboveAverage="0" equalAverage="0" bottom="0" percent="0" rank="0" text="" dxfId="315">
      <formula>AND($AM303="NO",I303&lt;&gt;"No aplica")</formula>
    </cfRule>
  </conditionalFormatting>
  <conditionalFormatting sqref="E303">
    <cfRule type="expression" priority="318" aboveAverage="0" equalAverage="0" bottom="0" percent="0" rank="0" text="" dxfId="316">
      <formula>AJ303="NO"</formula>
    </cfRule>
  </conditionalFormatting>
  <conditionalFormatting sqref="D303">
    <cfRule type="expression" priority="319" aboveAverage="0" equalAverage="0" bottom="0" percent="0" rank="0" text="" dxfId="317">
      <formula>$AI303="NO"</formula>
    </cfRule>
  </conditionalFormatting>
  <conditionalFormatting sqref="D302:E302">
    <cfRule type="expression" priority="320" aboveAverage="0" equalAverage="0" bottom="0" percent="0" rank="0" text="" dxfId="318">
      <formula>AI302="NO"</formula>
    </cfRule>
  </conditionalFormatting>
  <conditionalFormatting sqref="H302">
    <cfRule type="expression" priority="321" aboveAverage="0" equalAverage="0" bottom="0" percent="0" rank="0" text="" dxfId="319">
      <formula>$AL302="NO"</formula>
    </cfRule>
  </conditionalFormatting>
  <conditionalFormatting sqref="I302">
    <cfRule type="expression" priority="322" aboveAverage="0" equalAverage="0" bottom="0" percent="0" rank="0" text="" dxfId="320">
      <formula>AND($AM302="NO",I302&lt;&gt;"No aplica")</formula>
    </cfRule>
  </conditionalFormatting>
  <conditionalFormatting sqref="E302">
    <cfRule type="expression" priority="323" aboveAverage="0" equalAverage="0" bottom="0" percent="0" rank="0" text="" dxfId="321">
      <formula>AJ302="NO"</formula>
    </cfRule>
  </conditionalFormatting>
  <conditionalFormatting sqref="D302">
    <cfRule type="expression" priority="324" aboveAverage="0" equalAverage="0" bottom="0" percent="0" rank="0" text="" dxfId="322">
      <formula>$AI302="NO"</formula>
    </cfRule>
  </conditionalFormatting>
  <conditionalFormatting sqref="D301:E301">
    <cfRule type="expression" priority="325" aboveAverage="0" equalAverage="0" bottom="0" percent="0" rank="0" text="" dxfId="323">
      <formula>AI301="NO"</formula>
    </cfRule>
  </conditionalFormatting>
  <conditionalFormatting sqref="H301">
    <cfRule type="expression" priority="326" aboveAverage="0" equalAverage="0" bottom="0" percent="0" rank="0" text="" dxfId="324">
      <formula>$AL301="NO"</formula>
    </cfRule>
  </conditionalFormatting>
  <conditionalFormatting sqref="I301">
    <cfRule type="expression" priority="327" aboveAverage="0" equalAverage="0" bottom="0" percent="0" rank="0" text="" dxfId="325">
      <formula>AND($AM301="NO",I301&lt;&gt;"No aplica")</formula>
    </cfRule>
  </conditionalFormatting>
  <conditionalFormatting sqref="E301">
    <cfRule type="expression" priority="328" aboveAverage="0" equalAverage="0" bottom="0" percent="0" rank="0" text="" dxfId="326">
      <formula>AJ301="NO"</formula>
    </cfRule>
  </conditionalFormatting>
  <conditionalFormatting sqref="D301">
    <cfRule type="expression" priority="329" aboveAverage="0" equalAverage="0" bottom="0" percent="0" rank="0" text="" dxfId="327">
      <formula>$AI301="NO"</formula>
    </cfRule>
  </conditionalFormatting>
  <conditionalFormatting sqref="D300:E300">
    <cfRule type="expression" priority="330" aboveAverage="0" equalAverage="0" bottom="0" percent="0" rank="0" text="" dxfId="328">
      <formula>AI300="NO"</formula>
    </cfRule>
  </conditionalFormatting>
  <conditionalFormatting sqref="H300">
    <cfRule type="expression" priority="331" aboveAverage="0" equalAverage="0" bottom="0" percent="0" rank="0" text="" dxfId="329">
      <formula>$AL300="NO"</formula>
    </cfRule>
  </conditionalFormatting>
  <conditionalFormatting sqref="I300">
    <cfRule type="expression" priority="332" aboveAverage="0" equalAverage="0" bottom="0" percent="0" rank="0" text="" dxfId="330">
      <formula>AND($AM300="NO",I300&lt;&gt;"No aplica")</formula>
    </cfRule>
  </conditionalFormatting>
  <conditionalFormatting sqref="E300">
    <cfRule type="expression" priority="333" aboveAverage="0" equalAverage="0" bottom="0" percent="0" rank="0" text="" dxfId="331">
      <formula>AJ300="NO"</formula>
    </cfRule>
  </conditionalFormatting>
  <conditionalFormatting sqref="D300">
    <cfRule type="expression" priority="334" aboveAverage="0" equalAverage="0" bottom="0" percent="0" rank="0" text="" dxfId="332">
      <formula>$AI300="NO"</formula>
    </cfRule>
  </conditionalFormatting>
  <conditionalFormatting sqref="D299:E299">
    <cfRule type="expression" priority="335" aboveAverage="0" equalAverage="0" bottom="0" percent="0" rank="0" text="" dxfId="333">
      <formula>AI299="NO"</formula>
    </cfRule>
  </conditionalFormatting>
  <conditionalFormatting sqref="H299">
    <cfRule type="expression" priority="336" aboveAverage="0" equalAverage="0" bottom="0" percent="0" rank="0" text="" dxfId="334">
      <formula>$AL299="NO"</formula>
    </cfRule>
  </conditionalFormatting>
  <conditionalFormatting sqref="I299">
    <cfRule type="expression" priority="337" aboveAverage="0" equalAverage="0" bottom="0" percent="0" rank="0" text="" dxfId="335">
      <formula>AND($AM299="NO",I299&lt;&gt;"No aplica")</formula>
    </cfRule>
  </conditionalFormatting>
  <conditionalFormatting sqref="E299">
    <cfRule type="expression" priority="338" aboveAverage="0" equalAverage="0" bottom="0" percent="0" rank="0" text="" dxfId="336">
      <formula>AJ299="NO"</formula>
    </cfRule>
  </conditionalFormatting>
  <conditionalFormatting sqref="D299">
    <cfRule type="expression" priority="339" aboveAverage="0" equalAverage="0" bottom="0" percent="0" rank="0" text="" dxfId="337">
      <formula>$AI299="NO"</formula>
    </cfRule>
  </conditionalFormatting>
  <conditionalFormatting sqref="D298:E298">
    <cfRule type="expression" priority="340" aboveAverage="0" equalAverage="0" bottom="0" percent="0" rank="0" text="" dxfId="338">
      <formula>AI298="NO"</formula>
    </cfRule>
  </conditionalFormatting>
  <conditionalFormatting sqref="H298">
    <cfRule type="expression" priority="341" aboveAverage="0" equalAverage="0" bottom="0" percent="0" rank="0" text="" dxfId="339">
      <formula>$AL298="NO"</formula>
    </cfRule>
  </conditionalFormatting>
  <conditionalFormatting sqref="I298">
    <cfRule type="expression" priority="342" aboveAverage="0" equalAverage="0" bottom="0" percent="0" rank="0" text="" dxfId="340">
      <formula>AND($AM298="NO",I298&lt;&gt;"No aplica")</formula>
    </cfRule>
  </conditionalFormatting>
  <conditionalFormatting sqref="E298">
    <cfRule type="expression" priority="343" aboveAverage="0" equalAverage="0" bottom="0" percent="0" rank="0" text="" dxfId="341">
      <formula>AJ298="NO"</formula>
    </cfRule>
  </conditionalFormatting>
  <conditionalFormatting sqref="D298">
    <cfRule type="expression" priority="344" aboveAverage="0" equalAverage="0" bottom="0" percent="0" rank="0" text="" dxfId="342">
      <formula>$AI298="NO"</formula>
    </cfRule>
  </conditionalFormatting>
  <conditionalFormatting sqref="D297:E297">
    <cfRule type="expression" priority="345" aboveAverage="0" equalAverage="0" bottom="0" percent="0" rank="0" text="" dxfId="343">
      <formula>AI297="NO"</formula>
    </cfRule>
  </conditionalFormatting>
  <conditionalFormatting sqref="H297">
    <cfRule type="expression" priority="346" aboveAverage="0" equalAverage="0" bottom="0" percent="0" rank="0" text="" dxfId="344">
      <formula>$AL297="NO"</formula>
    </cfRule>
  </conditionalFormatting>
  <conditionalFormatting sqref="I297">
    <cfRule type="expression" priority="347" aboveAverage="0" equalAverage="0" bottom="0" percent="0" rank="0" text="" dxfId="345">
      <formula>AND($AM297="NO",I297&lt;&gt;"No aplica")</formula>
    </cfRule>
  </conditionalFormatting>
  <conditionalFormatting sqref="E297">
    <cfRule type="expression" priority="348" aboveAverage="0" equalAverage="0" bottom="0" percent="0" rank="0" text="" dxfId="346">
      <formula>AJ297="NO"</formula>
    </cfRule>
  </conditionalFormatting>
  <conditionalFormatting sqref="D297">
    <cfRule type="expression" priority="349" aboveAverage="0" equalAverage="0" bottom="0" percent="0" rank="0" text="" dxfId="347">
      <formula>$AI297="NO"</formula>
    </cfRule>
  </conditionalFormatting>
  <conditionalFormatting sqref="D296:E296">
    <cfRule type="expression" priority="350" aboveAverage="0" equalAverage="0" bottom="0" percent="0" rank="0" text="" dxfId="348">
      <formula>AI296="NO"</formula>
    </cfRule>
  </conditionalFormatting>
  <conditionalFormatting sqref="H296">
    <cfRule type="expression" priority="351" aboveAverage="0" equalAverage="0" bottom="0" percent="0" rank="0" text="" dxfId="349">
      <formula>$AL296="NO"</formula>
    </cfRule>
  </conditionalFormatting>
  <conditionalFormatting sqref="I296">
    <cfRule type="expression" priority="352" aboveAverage="0" equalAverage="0" bottom="0" percent="0" rank="0" text="" dxfId="350">
      <formula>AND($AM296="NO",I296&lt;&gt;"No aplica")</formula>
    </cfRule>
  </conditionalFormatting>
  <conditionalFormatting sqref="E296">
    <cfRule type="expression" priority="353" aboveAverage="0" equalAverage="0" bottom="0" percent="0" rank="0" text="" dxfId="351">
      <formula>AJ296="NO"</formula>
    </cfRule>
  </conditionalFormatting>
  <conditionalFormatting sqref="D296">
    <cfRule type="expression" priority="354" aboveAverage="0" equalAverage="0" bottom="0" percent="0" rank="0" text="" dxfId="352">
      <formula>$AI296="NO"</formula>
    </cfRule>
  </conditionalFormatting>
  <conditionalFormatting sqref="D295:E295">
    <cfRule type="expression" priority="355" aboveAverage="0" equalAverage="0" bottom="0" percent="0" rank="0" text="" dxfId="353">
      <formula>AI295="NO"</formula>
    </cfRule>
  </conditionalFormatting>
  <conditionalFormatting sqref="H295">
    <cfRule type="expression" priority="356" aboveAverage="0" equalAverage="0" bottom="0" percent="0" rank="0" text="" dxfId="354">
      <formula>$AL295="NO"</formula>
    </cfRule>
  </conditionalFormatting>
  <conditionalFormatting sqref="I295">
    <cfRule type="expression" priority="357" aboveAverage="0" equalAverage="0" bottom="0" percent="0" rank="0" text="" dxfId="355">
      <formula>AND($AM295="NO",I295&lt;&gt;"No aplica")</formula>
    </cfRule>
  </conditionalFormatting>
  <conditionalFormatting sqref="E295">
    <cfRule type="expression" priority="358" aboveAverage="0" equalAverage="0" bottom="0" percent="0" rank="0" text="" dxfId="356">
      <formula>AJ295="NO"</formula>
    </cfRule>
  </conditionalFormatting>
  <conditionalFormatting sqref="D295">
    <cfRule type="expression" priority="359" aboveAverage="0" equalAverage="0" bottom="0" percent="0" rank="0" text="" dxfId="357">
      <formula>$AI295="NO"</formula>
    </cfRule>
  </conditionalFormatting>
  <conditionalFormatting sqref="D294:E294">
    <cfRule type="expression" priority="360" aboveAverage="0" equalAverage="0" bottom="0" percent="0" rank="0" text="" dxfId="358">
      <formula>AI294="NO"</formula>
    </cfRule>
  </conditionalFormatting>
  <conditionalFormatting sqref="H294">
    <cfRule type="expression" priority="361" aboveAverage="0" equalAverage="0" bottom="0" percent="0" rank="0" text="" dxfId="359">
      <formula>$AL294="NO"</formula>
    </cfRule>
  </conditionalFormatting>
  <conditionalFormatting sqref="I294">
    <cfRule type="expression" priority="362" aboveAverage="0" equalAverage="0" bottom="0" percent="0" rank="0" text="" dxfId="360">
      <formula>AND($AM294="NO",I294&lt;&gt;"No aplica")</formula>
    </cfRule>
  </conditionalFormatting>
  <conditionalFormatting sqref="E294">
    <cfRule type="expression" priority="363" aboveAverage="0" equalAverage="0" bottom="0" percent="0" rank="0" text="" dxfId="361">
      <formula>AJ294="NO"</formula>
    </cfRule>
  </conditionalFormatting>
  <conditionalFormatting sqref="D294">
    <cfRule type="expression" priority="364" aboveAverage="0" equalAverage="0" bottom="0" percent="0" rank="0" text="" dxfId="362">
      <formula>$AI294="NO"</formula>
    </cfRule>
  </conditionalFormatting>
  <conditionalFormatting sqref="D322:E322">
    <cfRule type="expression" priority="365" aboveAverage="0" equalAverage="0" bottom="0" percent="0" rank="0" text="" dxfId="363">
      <formula>AI322="NO"</formula>
    </cfRule>
  </conditionalFormatting>
  <conditionalFormatting sqref="H322">
    <cfRule type="expression" priority="366" aboveAverage="0" equalAverage="0" bottom="0" percent="0" rank="0" text="" dxfId="364">
      <formula>$AL322="NO"</formula>
    </cfRule>
  </conditionalFormatting>
  <conditionalFormatting sqref="I322">
    <cfRule type="expression" priority="367" aboveAverage="0" equalAverage="0" bottom="0" percent="0" rank="0" text="" dxfId="365">
      <formula>AND($AM322="NO",I322&lt;&gt;"No aplica")</formula>
    </cfRule>
  </conditionalFormatting>
  <conditionalFormatting sqref="E322">
    <cfRule type="expression" priority="368" aboveAverage="0" equalAverage="0" bottom="0" percent="0" rank="0" text="" dxfId="366">
      <formula>AJ322="NO"</formula>
    </cfRule>
  </conditionalFormatting>
  <conditionalFormatting sqref="D322">
    <cfRule type="expression" priority="369" aboveAverage="0" equalAverage="0" bottom="0" percent="0" rank="0" text="" dxfId="367">
      <formula>$AI322="NO"</formula>
    </cfRule>
  </conditionalFormatting>
  <conditionalFormatting sqref="D318:E318">
    <cfRule type="expression" priority="370" aboveAverage="0" equalAverage="0" bottom="0" percent="0" rank="0" text="" dxfId="368">
      <formula>AI318="NO"</formula>
    </cfRule>
  </conditionalFormatting>
  <conditionalFormatting sqref="H318">
    <cfRule type="expression" priority="371" aboveAverage="0" equalAverage="0" bottom="0" percent="0" rank="0" text="" dxfId="369">
      <formula>$AL318="NO"</formula>
    </cfRule>
  </conditionalFormatting>
  <conditionalFormatting sqref="I318">
    <cfRule type="expression" priority="372" aboveAverage="0" equalAverage="0" bottom="0" percent="0" rank="0" text="" dxfId="370">
      <formula>AND($AM318="NO",I318&lt;&gt;"No aplica")</formula>
    </cfRule>
  </conditionalFormatting>
  <conditionalFormatting sqref="E318">
    <cfRule type="expression" priority="373" aboveAverage="0" equalAverage="0" bottom="0" percent="0" rank="0" text="" dxfId="371">
      <formula>AJ318="NO"</formula>
    </cfRule>
  </conditionalFormatting>
  <conditionalFormatting sqref="D318">
    <cfRule type="expression" priority="374" aboveAverage="0" equalAverage="0" bottom="0" percent="0" rank="0" text="" dxfId="372">
      <formula>$AI318="NO"</formula>
    </cfRule>
  </conditionalFormatting>
  <conditionalFormatting sqref="D314:E314">
    <cfRule type="expression" priority="375" aboveAverage="0" equalAverage="0" bottom="0" percent="0" rank="0" text="" dxfId="373">
      <formula>AI314="NO"</formula>
    </cfRule>
  </conditionalFormatting>
  <conditionalFormatting sqref="H314">
    <cfRule type="expression" priority="376" aboveAverage="0" equalAverage="0" bottom="0" percent="0" rank="0" text="" dxfId="374">
      <formula>$AL314="NO"</formula>
    </cfRule>
  </conditionalFormatting>
  <conditionalFormatting sqref="I314">
    <cfRule type="expression" priority="377" aboveAverage="0" equalAverage="0" bottom="0" percent="0" rank="0" text="" dxfId="375">
      <formula>AND($AM314="NO",I314&lt;&gt;"No aplica")</formula>
    </cfRule>
  </conditionalFormatting>
  <conditionalFormatting sqref="E314">
    <cfRule type="expression" priority="378" aboveAverage="0" equalAverage="0" bottom="0" percent="0" rank="0" text="" dxfId="376">
      <formula>AJ314="NO"</formula>
    </cfRule>
  </conditionalFormatting>
  <conditionalFormatting sqref="D314">
    <cfRule type="expression" priority="379" aboveAverage="0" equalAverage="0" bottom="0" percent="0" rank="0" text="" dxfId="377">
      <formula>$AI314="NO"</formula>
    </cfRule>
  </conditionalFormatting>
  <conditionalFormatting sqref="D313:E313">
    <cfRule type="expression" priority="380" aboveAverage="0" equalAverage="0" bottom="0" percent="0" rank="0" text="" dxfId="378">
      <formula>AI313="NO"</formula>
    </cfRule>
  </conditionalFormatting>
  <conditionalFormatting sqref="H313">
    <cfRule type="expression" priority="381" aboveAverage="0" equalAverage="0" bottom="0" percent="0" rank="0" text="" dxfId="379">
      <formula>$AL313="NO"</formula>
    </cfRule>
  </conditionalFormatting>
  <conditionalFormatting sqref="I313">
    <cfRule type="expression" priority="382" aboveAverage="0" equalAverage="0" bottom="0" percent="0" rank="0" text="" dxfId="380">
      <formula>AND($AM313="NO",I313&lt;&gt;"No aplica")</formula>
    </cfRule>
  </conditionalFormatting>
  <conditionalFormatting sqref="E313">
    <cfRule type="expression" priority="383" aboveAverage="0" equalAverage="0" bottom="0" percent="0" rank="0" text="" dxfId="381">
      <formula>AJ313="NO"</formula>
    </cfRule>
  </conditionalFormatting>
  <conditionalFormatting sqref="D313">
    <cfRule type="expression" priority="384" aboveAverage="0" equalAverage="0" bottom="0" percent="0" rank="0" text="" dxfId="382">
      <formula>$AI313="NO"</formula>
    </cfRule>
  </conditionalFormatting>
  <conditionalFormatting sqref="D312:E312">
    <cfRule type="expression" priority="385" aboveAverage="0" equalAverage="0" bottom="0" percent="0" rank="0" text="" dxfId="383">
      <formula>AI312="NO"</formula>
    </cfRule>
  </conditionalFormatting>
  <conditionalFormatting sqref="H312">
    <cfRule type="expression" priority="386" aboveAverage="0" equalAverage="0" bottom="0" percent="0" rank="0" text="" dxfId="384">
      <formula>$AL312="NO"</formula>
    </cfRule>
  </conditionalFormatting>
  <conditionalFormatting sqref="I312">
    <cfRule type="expression" priority="387" aboveAverage="0" equalAverage="0" bottom="0" percent="0" rank="0" text="" dxfId="385">
      <formula>AND($AM312="NO",I312&lt;&gt;"No aplica")</formula>
    </cfRule>
  </conditionalFormatting>
  <conditionalFormatting sqref="E312">
    <cfRule type="expression" priority="388" aboveAverage="0" equalAverage="0" bottom="0" percent="0" rank="0" text="" dxfId="386">
      <formula>AJ312="NO"</formula>
    </cfRule>
  </conditionalFormatting>
  <conditionalFormatting sqref="D312">
    <cfRule type="expression" priority="389" aboveAverage="0" equalAverage="0" bottom="0" percent="0" rank="0" text="" dxfId="387">
      <formula>$AI312="NO"</formula>
    </cfRule>
  </conditionalFormatting>
  <conditionalFormatting sqref="D311:E311">
    <cfRule type="expression" priority="390" aboveAverage="0" equalAverage="0" bottom="0" percent="0" rank="0" text="" dxfId="388">
      <formula>AI311="NO"</formula>
    </cfRule>
  </conditionalFormatting>
  <conditionalFormatting sqref="H311">
    <cfRule type="expression" priority="391" aboveAverage="0" equalAverage="0" bottom="0" percent="0" rank="0" text="" dxfId="389">
      <formula>$AL311="NO"</formula>
    </cfRule>
  </conditionalFormatting>
  <conditionalFormatting sqref="I311">
    <cfRule type="expression" priority="392" aboveAverage="0" equalAverage="0" bottom="0" percent="0" rank="0" text="" dxfId="390">
      <formula>AND($AM311="NO",I311&lt;&gt;"No aplica")</formula>
    </cfRule>
  </conditionalFormatting>
  <conditionalFormatting sqref="E311">
    <cfRule type="expression" priority="393" aboveAverage="0" equalAverage="0" bottom="0" percent="0" rank="0" text="" dxfId="391">
      <formula>AJ311="NO"</formula>
    </cfRule>
  </conditionalFormatting>
  <conditionalFormatting sqref="D311">
    <cfRule type="expression" priority="394" aboveAverage="0" equalAverage="0" bottom="0" percent="0" rank="0" text="" dxfId="392">
      <formula>$AI311="NO"</formula>
    </cfRule>
  </conditionalFormatting>
  <conditionalFormatting sqref="D309:E309">
    <cfRule type="expression" priority="395" aboveAverage="0" equalAverage="0" bottom="0" percent="0" rank="0" text="" dxfId="393">
      <formula>AI309="NO"</formula>
    </cfRule>
  </conditionalFormatting>
  <conditionalFormatting sqref="H309">
    <cfRule type="expression" priority="396" aboveAverage="0" equalAverage="0" bottom="0" percent="0" rank="0" text="" dxfId="394">
      <formula>$AL309="NO"</formula>
    </cfRule>
  </conditionalFormatting>
  <conditionalFormatting sqref="I309">
    <cfRule type="expression" priority="397" aboveAverage="0" equalAverage="0" bottom="0" percent="0" rank="0" text="" dxfId="395">
      <formula>AND($AM309="NO",I309&lt;&gt;"No aplica")</formula>
    </cfRule>
  </conditionalFormatting>
  <conditionalFormatting sqref="E309">
    <cfRule type="expression" priority="398" aboveAverage="0" equalAverage="0" bottom="0" percent="0" rank="0" text="" dxfId="396">
      <formula>AJ309="NO"</formula>
    </cfRule>
  </conditionalFormatting>
  <conditionalFormatting sqref="D309">
    <cfRule type="expression" priority="399" aboveAverage="0" equalAverage="0" bottom="0" percent="0" rank="0" text="" dxfId="397">
      <formula>$AI309="NO"</formula>
    </cfRule>
  </conditionalFormatting>
  <conditionalFormatting sqref="D308:E308">
    <cfRule type="expression" priority="400" aboveAverage="0" equalAverage="0" bottom="0" percent="0" rank="0" text="" dxfId="398">
      <formula>AI308="NO"</formula>
    </cfRule>
  </conditionalFormatting>
  <conditionalFormatting sqref="H308">
    <cfRule type="expression" priority="401" aboveAverage="0" equalAverage="0" bottom="0" percent="0" rank="0" text="" dxfId="399">
      <formula>$AL308="NO"</formula>
    </cfRule>
  </conditionalFormatting>
  <conditionalFormatting sqref="I308">
    <cfRule type="expression" priority="402" aboveAverage="0" equalAverage="0" bottom="0" percent="0" rank="0" text="" dxfId="400">
      <formula>AND($AM308="NO",I308&lt;&gt;"No aplica")</formula>
    </cfRule>
  </conditionalFormatting>
  <conditionalFormatting sqref="E308">
    <cfRule type="expression" priority="403" aboveAverage="0" equalAverage="0" bottom="0" percent="0" rank="0" text="" dxfId="401">
      <formula>AJ308="NO"</formula>
    </cfRule>
  </conditionalFormatting>
  <conditionalFormatting sqref="D308">
    <cfRule type="expression" priority="404" aboveAverage="0" equalAverage="0" bottom="0" percent="0" rank="0" text="" dxfId="402">
      <formula>$AI308="NO"</formula>
    </cfRule>
  </conditionalFormatting>
  <conditionalFormatting sqref="D307:E307">
    <cfRule type="expression" priority="405" aboveAverage="0" equalAverage="0" bottom="0" percent="0" rank="0" text="" dxfId="403">
      <formula>AI307="NO"</formula>
    </cfRule>
  </conditionalFormatting>
  <conditionalFormatting sqref="H307">
    <cfRule type="expression" priority="406" aboveAverage="0" equalAverage="0" bottom="0" percent="0" rank="0" text="" dxfId="404">
      <formula>$AL307="NO"</formula>
    </cfRule>
  </conditionalFormatting>
  <conditionalFormatting sqref="I307">
    <cfRule type="expression" priority="407" aboveAverage="0" equalAverage="0" bottom="0" percent="0" rank="0" text="" dxfId="405">
      <formula>AND($AM307="NO",I307&lt;&gt;"No aplica")</formula>
    </cfRule>
  </conditionalFormatting>
  <conditionalFormatting sqref="E307">
    <cfRule type="expression" priority="408" aboveAverage="0" equalAverage="0" bottom="0" percent="0" rank="0" text="" dxfId="406">
      <formula>AJ307="NO"</formula>
    </cfRule>
  </conditionalFormatting>
  <conditionalFormatting sqref="D307">
    <cfRule type="expression" priority="409" aboveAverage="0" equalAverage="0" bottom="0" percent="0" rank="0" text="" dxfId="407">
      <formula>$AI307="NO"</formula>
    </cfRule>
  </conditionalFormatting>
  <conditionalFormatting sqref="D306:E306">
    <cfRule type="expression" priority="410" aboveAverage="0" equalAverage="0" bottom="0" percent="0" rank="0" text="" dxfId="408">
      <formula>AI306="NO"</formula>
    </cfRule>
  </conditionalFormatting>
  <conditionalFormatting sqref="H306">
    <cfRule type="expression" priority="411" aboveAverage="0" equalAverage="0" bottom="0" percent="0" rank="0" text="" dxfId="409">
      <formula>$AL306="NO"</formula>
    </cfRule>
  </conditionalFormatting>
  <conditionalFormatting sqref="I306">
    <cfRule type="expression" priority="412" aboveAverage="0" equalAverage="0" bottom="0" percent="0" rank="0" text="" dxfId="410">
      <formula>AND($AM306="NO",I306&lt;&gt;"No aplica")</formula>
    </cfRule>
  </conditionalFormatting>
  <conditionalFormatting sqref="E306">
    <cfRule type="expression" priority="413" aboveAverage="0" equalAverage="0" bottom="0" percent="0" rank="0" text="" dxfId="411">
      <formula>AJ306="NO"</formula>
    </cfRule>
  </conditionalFormatting>
  <conditionalFormatting sqref="D306">
    <cfRule type="expression" priority="414" aboveAverage="0" equalAverage="0" bottom="0" percent="0" rank="0" text="" dxfId="412">
      <formula>$AI306="NO"</formula>
    </cfRule>
  </conditionalFormatting>
  <conditionalFormatting sqref="D305:E305">
    <cfRule type="expression" priority="415" aboveAverage="0" equalAverage="0" bottom="0" percent="0" rank="0" text="" dxfId="413">
      <formula>AI305="NO"</formula>
    </cfRule>
  </conditionalFormatting>
  <conditionalFormatting sqref="H305">
    <cfRule type="expression" priority="416" aboveAverage="0" equalAverage="0" bottom="0" percent="0" rank="0" text="" dxfId="414">
      <formula>$AL305="NO"</formula>
    </cfRule>
  </conditionalFormatting>
  <conditionalFormatting sqref="I305">
    <cfRule type="expression" priority="417" aboveAverage="0" equalAverage="0" bottom="0" percent="0" rank="0" text="" dxfId="415">
      <formula>AND($AM305="NO",I305&lt;&gt;"No aplica")</formula>
    </cfRule>
  </conditionalFormatting>
  <conditionalFormatting sqref="E305">
    <cfRule type="expression" priority="418" aboveAverage="0" equalAverage="0" bottom="0" percent="0" rank="0" text="" dxfId="416">
      <formula>AJ305="NO"</formula>
    </cfRule>
  </conditionalFormatting>
  <conditionalFormatting sqref="D305">
    <cfRule type="expression" priority="419" aboveAverage="0" equalAverage="0" bottom="0" percent="0" rank="0" text="" dxfId="417">
      <formula>$AI305="NO"</formula>
    </cfRule>
  </conditionalFormatting>
  <conditionalFormatting sqref="D304:E304">
    <cfRule type="expression" priority="420" aboveAverage="0" equalAverage="0" bottom="0" percent="0" rank="0" text="" dxfId="418">
      <formula>AI304="NO"</formula>
    </cfRule>
  </conditionalFormatting>
  <conditionalFormatting sqref="H304">
    <cfRule type="expression" priority="421" aboveAverage="0" equalAverage="0" bottom="0" percent="0" rank="0" text="" dxfId="419">
      <formula>$AL304="NO"</formula>
    </cfRule>
  </conditionalFormatting>
  <conditionalFormatting sqref="I304">
    <cfRule type="expression" priority="422" aboveAverage="0" equalAverage="0" bottom="0" percent="0" rank="0" text="" dxfId="420">
      <formula>AND($AM304="NO",I304&lt;&gt;"No aplica")</formula>
    </cfRule>
  </conditionalFormatting>
  <conditionalFormatting sqref="E304">
    <cfRule type="expression" priority="423" aboveAverage="0" equalAverage="0" bottom="0" percent="0" rank="0" text="" dxfId="421">
      <formula>AJ304="NO"</formula>
    </cfRule>
  </conditionalFormatting>
  <conditionalFormatting sqref="D304">
    <cfRule type="expression" priority="424" aboveAverage="0" equalAverage="0" bottom="0" percent="0" rank="0" text="" dxfId="422">
      <formula>$AI304="NO"</formula>
    </cfRule>
  </conditionalFormatting>
  <conditionalFormatting sqref="D325:E325">
    <cfRule type="expression" priority="425" aboveAverage="0" equalAverage="0" bottom="0" percent="0" rank="0" text="" dxfId="423">
      <formula>AI325="NO"</formula>
    </cfRule>
  </conditionalFormatting>
  <conditionalFormatting sqref="H325">
    <cfRule type="expression" priority="426" aboveAverage="0" equalAverage="0" bottom="0" percent="0" rank="0" text="" dxfId="424">
      <formula>$AL325="NO"</formula>
    </cfRule>
  </conditionalFormatting>
  <conditionalFormatting sqref="I325">
    <cfRule type="expression" priority="427" aboveAverage="0" equalAverage="0" bottom="0" percent="0" rank="0" text="" dxfId="425">
      <formula>AND($AM325="NO",I325&lt;&gt;"No aplica")</formula>
    </cfRule>
  </conditionalFormatting>
  <conditionalFormatting sqref="E325">
    <cfRule type="expression" priority="428" aboveAverage="0" equalAverage="0" bottom="0" percent="0" rank="0" text="" dxfId="426">
      <formula>AJ325="NO"</formula>
    </cfRule>
  </conditionalFormatting>
  <conditionalFormatting sqref="D325">
    <cfRule type="expression" priority="429" aboveAverage="0" equalAverage="0" bottom="0" percent="0" rank="0" text="" dxfId="427">
      <formula>$AI325="NO"</formula>
    </cfRule>
  </conditionalFormatting>
  <conditionalFormatting sqref="D324:E324">
    <cfRule type="expression" priority="430" aboveAverage="0" equalAverage="0" bottom="0" percent="0" rank="0" text="" dxfId="428">
      <formula>AI324="NO"</formula>
    </cfRule>
  </conditionalFormatting>
  <conditionalFormatting sqref="H324">
    <cfRule type="expression" priority="431" aboveAverage="0" equalAverage="0" bottom="0" percent="0" rank="0" text="" dxfId="429">
      <formula>$AL324="NO"</formula>
    </cfRule>
  </conditionalFormatting>
  <conditionalFormatting sqref="I324">
    <cfRule type="expression" priority="432" aboveAverage="0" equalAverage="0" bottom="0" percent="0" rank="0" text="" dxfId="430">
      <formula>AND($AM324="NO",I324&lt;&gt;"No aplica")</formula>
    </cfRule>
  </conditionalFormatting>
  <conditionalFormatting sqref="E324">
    <cfRule type="expression" priority="433" aboveAverage="0" equalAverage="0" bottom="0" percent="0" rank="0" text="" dxfId="431">
      <formula>AJ324="NO"</formula>
    </cfRule>
  </conditionalFormatting>
  <conditionalFormatting sqref="D324">
    <cfRule type="expression" priority="434" aboveAverage="0" equalAverage="0" bottom="0" percent="0" rank="0" text="" dxfId="432">
      <formula>$AI324="NO"</formula>
    </cfRule>
  </conditionalFormatting>
  <conditionalFormatting sqref="D323:E323">
    <cfRule type="expression" priority="435" aboveAverage="0" equalAverage="0" bottom="0" percent="0" rank="0" text="" dxfId="433">
      <formula>AI323="NO"</formula>
    </cfRule>
  </conditionalFormatting>
  <conditionalFormatting sqref="H323">
    <cfRule type="expression" priority="436" aboveAverage="0" equalAverage="0" bottom="0" percent="0" rank="0" text="" dxfId="434">
      <formula>$AL323="NO"</formula>
    </cfRule>
  </conditionalFormatting>
  <conditionalFormatting sqref="I323">
    <cfRule type="expression" priority="437" aboveAverage="0" equalAverage="0" bottom="0" percent="0" rank="0" text="" dxfId="435">
      <formula>AND($AM323="NO",I323&lt;&gt;"No aplica")</formula>
    </cfRule>
  </conditionalFormatting>
  <conditionalFormatting sqref="E323">
    <cfRule type="expression" priority="438" aboveAverage="0" equalAverage="0" bottom="0" percent="0" rank="0" text="" dxfId="436">
      <formula>AJ323="NO"</formula>
    </cfRule>
  </conditionalFormatting>
  <conditionalFormatting sqref="D323">
    <cfRule type="expression" priority="439" aboveAverage="0" equalAverage="0" bottom="0" percent="0" rank="0" text="" dxfId="437">
      <formula>$AI323="NO"</formula>
    </cfRule>
  </conditionalFormatting>
  <conditionalFormatting sqref="D321:E321">
    <cfRule type="expression" priority="440" aboveAverage="0" equalAverage="0" bottom="0" percent="0" rank="0" text="" dxfId="438">
      <formula>AI321="NO"</formula>
    </cfRule>
  </conditionalFormatting>
  <conditionalFormatting sqref="H321">
    <cfRule type="expression" priority="441" aboveAverage="0" equalAverage="0" bottom="0" percent="0" rank="0" text="" dxfId="439">
      <formula>$AL321="NO"</formula>
    </cfRule>
  </conditionalFormatting>
  <conditionalFormatting sqref="I321">
    <cfRule type="expression" priority="442" aboveAverage="0" equalAverage="0" bottom="0" percent="0" rank="0" text="" dxfId="440">
      <formula>AND($AM321="NO",I321&lt;&gt;"No aplica")</formula>
    </cfRule>
  </conditionalFormatting>
  <conditionalFormatting sqref="E321">
    <cfRule type="expression" priority="443" aboveAverage="0" equalAverage="0" bottom="0" percent="0" rank="0" text="" dxfId="441">
      <formula>AJ321="NO"</formula>
    </cfRule>
  </conditionalFormatting>
  <conditionalFormatting sqref="D321">
    <cfRule type="expression" priority="444" aboveAverage="0" equalAverage="0" bottom="0" percent="0" rank="0" text="" dxfId="442">
      <formula>$AI321="NO"</formula>
    </cfRule>
  </conditionalFormatting>
  <conditionalFormatting sqref="D320:E320">
    <cfRule type="expression" priority="445" aboveAverage="0" equalAverage="0" bottom="0" percent="0" rank="0" text="" dxfId="443">
      <formula>AI320="NO"</formula>
    </cfRule>
  </conditionalFormatting>
  <conditionalFormatting sqref="H320">
    <cfRule type="expression" priority="446" aboveAverage="0" equalAverage="0" bottom="0" percent="0" rank="0" text="" dxfId="444">
      <formula>$AL320="NO"</formula>
    </cfRule>
  </conditionalFormatting>
  <conditionalFormatting sqref="I320">
    <cfRule type="expression" priority="447" aboveAverage="0" equalAverage="0" bottom="0" percent="0" rank="0" text="" dxfId="445">
      <formula>AND($AM320="NO",I320&lt;&gt;"No aplica")</formula>
    </cfRule>
  </conditionalFormatting>
  <conditionalFormatting sqref="E320">
    <cfRule type="expression" priority="448" aboveAverage="0" equalAverage="0" bottom="0" percent="0" rank="0" text="" dxfId="446">
      <formula>AJ320="NO"</formula>
    </cfRule>
  </conditionalFormatting>
  <conditionalFormatting sqref="D320">
    <cfRule type="expression" priority="449" aboveAverage="0" equalAverage="0" bottom="0" percent="0" rank="0" text="" dxfId="447">
      <formula>$AI320="NO"</formula>
    </cfRule>
  </conditionalFormatting>
  <conditionalFormatting sqref="D319:E319">
    <cfRule type="expression" priority="450" aboveAverage="0" equalAverage="0" bottom="0" percent="0" rank="0" text="" dxfId="448">
      <formula>AI319="NO"</formula>
    </cfRule>
  </conditionalFormatting>
  <conditionalFormatting sqref="H319">
    <cfRule type="expression" priority="451" aboveAverage="0" equalAverage="0" bottom="0" percent="0" rank="0" text="" dxfId="449">
      <formula>$AL319="NO"</formula>
    </cfRule>
  </conditionalFormatting>
  <conditionalFormatting sqref="I319">
    <cfRule type="expression" priority="452" aboveAverage="0" equalAverage="0" bottom="0" percent="0" rank="0" text="" dxfId="450">
      <formula>AND($AM319="NO",I319&lt;&gt;"No aplica")</formula>
    </cfRule>
  </conditionalFormatting>
  <conditionalFormatting sqref="E319">
    <cfRule type="expression" priority="453" aboveAverage="0" equalAverage="0" bottom="0" percent="0" rank="0" text="" dxfId="451">
      <formula>AJ319="NO"</formula>
    </cfRule>
  </conditionalFormatting>
  <conditionalFormatting sqref="D319">
    <cfRule type="expression" priority="454" aboveAverage="0" equalAverage="0" bottom="0" percent="0" rank="0" text="" dxfId="452">
      <formula>$AI319="NO"</formula>
    </cfRule>
  </conditionalFormatting>
  <conditionalFormatting sqref="D317:E317">
    <cfRule type="expression" priority="455" aboveAverage="0" equalAverage="0" bottom="0" percent="0" rank="0" text="" dxfId="453">
      <formula>AI317="NO"</formula>
    </cfRule>
  </conditionalFormatting>
  <conditionalFormatting sqref="H317">
    <cfRule type="expression" priority="456" aboveAverage="0" equalAverage="0" bottom="0" percent="0" rank="0" text="" dxfId="454">
      <formula>$AL317="NO"</formula>
    </cfRule>
  </conditionalFormatting>
  <conditionalFormatting sqref="I317">
    <cfRule type="expression" priority="457" aboveAverage="0" equalAverage="0" bottom="0" percent="0" rank="0" text="" dxfId="455">
      <formula>AND($AM317="NO",I317&lt;&gt;"No aplica")</formula>
    </cfRule>
  </conditionalFormatting>
  <conditionalFormatting sqref="E317">
    <cfRule type="expression" priority="458" aboveAverage="0" equalAverage="0" bottom="0" percent="0" rank="0" text="" dxfId="456">
      <formula>AJ317="NO"</formula>
    </cfRule>
  </conditionalFormatting>
  <conditionalFormatting sqref="D317">
    <cfRule type="expression" priority="459" aboveAverage="0" equalAverage="0" bottom="0" percent="0" rank="0" text="" dxfId="457">
      <formula>$AI317="NO"</formula>
    </cfRule>
  </conditionalFormatting>
  <conditionalFormatting sqref="D316:E316">
    <cfRule type="expression" priority="460" aboveAverage="0" equalAverage="0" bottom="0" percent="0" rank="0" text="" dxfId="458">
      <formula>AI316="NO"</formula>
    </cfRule>
  </conditionalFormatting>
  <conditionalFormatting sqref="H316">
    <cfRule type="expression" priority="461" aboveAverage="0" equalAverage="0" bottom="0" percent="0" rank="0" text="" dxfId="459">
      <formula>$AL316="NO"</formula>
    </cfRule>
  </conditionalFormatting>
  <conditionalFormatting sqref="I316">
    <cfRule type="expression" priority="462" aboveAverage="0" equalAverage="0" bottom="0" percent="0" rank="0" text="" dxfId="460">
      <formula>AND($AM316="NO",I316&lt;&gt;"No aplica")</formula>
    </cfRule>
  </conditionalFormatting>
  <conditionalFormatting sqref="E316">
    <cfRule type="expression" priority="463" aboveAverage="0" equalAverage="0" bottom="0" percent="0" rank="0" text="" dxfId="461">
      <formula>AJ316="NO"</formula>
    </cfRule>
  </conditionalFormatting>
  <conditionalFormatting sqref="D316">
    <cfRule type="expression" priority="464" aboveAverage="0" equalAverage="0" bottom="0" percent="0" rank="0" text="" dxfId="462">
      <formula>$AI316="NO"</formula>
    </cfRule>
  </conditionalFormatting>
  <conditionalFormatting sqref="D315:E315">
    <cfRule type="expression" priority="465" aboveAverage="0" equalAverage="0" bottom="0" percent="0" rank="0" text="" dxfId="463">
      <formula>AI315="NO"</formula>
    </cfRule>
  </conditionalFormatting>
  <conditionalFormatting sqref="H315">
    <cfRule type="expression" priority="466" aboveAverage="0" equalAverage="0" bottom="0" percent="0" rank="0" text="" dxfId="464">
      <formula>$AL315="NO"</formula>
    </cfRule>
  </conditionalFormatting>
  <conditionalFormatting sqref="I315">
    <cfRule type="expression" priority="467" aboveAverage="0" equalAverage="0" bottom="0" percent="0" rank="0" text="" dxfId="465">
      <formula>AND($AM315="NO",I315&lt;&gt;"No aplica")</formula>
    </cfRule>
  </conditionalFormatting>
  <conditionalFormatting sqref="E315">
    <cfRule type="expression" priority="468" aboveAverage="0" equalAverage="0" bottom="0" percent="0" rank="0" text="" dxfId="466">
      <formula>AJ315="NO"</formula>
    </cfRule>
  </conditionalFormatting>
  <conditionalFormatting sqref="D315">
    <cfRule type="expression" priority="469" aboveAverage="0" equalAverage="0" bottom="0" percent="0" rank="0" text="" dxfId="467">
      <formula>$AI315="NO"</formula>
    </cfRule>
  </conditionalFormatting>
  <conditionalFormatting sqref="D339:E339">
    <cfRule type="expression" priority="470" aboveAverage="0" equalAverage="0" bottom="0" percent="0" rank="0" text="" dxfId="468">
      <formula>AI339="NO"</formula>
    </cfRule>
  </conditionalFormatting>
  <conditionalFormatting sqref="H339">
    <cfRule type="expression" priority="471" aboveAverage="0" equalAverage="0" bottom="0" percent="0" rank="0" text="" dxfId="469">
      <formula>$AL339="NO"</formula>
    </cfRule>
  </conditionalFormatting>
  <conditionalFormatting sqref="I339">
    <cfRule type="expression" priority="472" aboveAverage="0" equalAverage="0" bottom="0" percent="0" rank="0" text="" dxfId="470">
      <formula>AND($AM339="NO",I339&lt;&gt;"No aplica")</formula>
    </cfRule>
  </conditionalFormatting>
  <conditionalFormatting sqref="E339">
    <cfRule type="expression" priority="473" aboveAverage="0" equalAverage="0" bottom="0" percent="0" rank="0" text="" dxfId="471">
      <formula>AJ339="NO"</formula>
    </cfRule>
  </conditionalFormatting>
  <conditionalFormatting sqref="D339">
    <cfRule type="expression" priority="474" aboveAverage="0" equalAverage="0" bottom="0" percent="0" rank="0" text="" dxfId="472">
      <formula>$AI339="NO"</formula>
    </cfRule>
  </conditionalFormatting>
  <conditionalFormatting sqref="D338:E338">
    <cfRule type="expression" priority="475" aboveAverage="0" equalAverage="0" bottom="0" percent="0" rank="0" text="" dxfId="473">
      <formula>AI338="NO"</formula>
    </cfRule>
  </conditionalFormatting>
  <conditionalFormatting sqref="H338">
    <cfRule type="expression" priority="476" aboveAverage="0" equalAverage="0" bottom="0" percent="0" rank="0" text="" dxfId="474">
      <formula>$AL338="NO"</formula>
    </cfRule>
  </conditionalFormatting>
  <conditionalFormatting sqref="I338">
    <cfRule type="expression" priority="477" aboveAverage="0" equalAverage="0" bottom="0" percent="0" rank="0" text="" dxfId="475">
      <formula>AND($AM338="NO",I338&lt;&gt;"No aplica")</formula>
    </cfRule>
  </conditionalFormatting>
  <conditionalFormatting sqref="E338">
    <cfRule type="expression" priority="478" aboveAverage="0" equalAverage="0" bottom="0" percent="0" rank="0" text="" dxfId="476">
      <formula>AJ338="NO"</formula>
    </cfRule>
  </conditionalFormatting>
  <conditionalFormatting sqref="D338">
    <cfRule type="expression" priority="479" aboveAverage="0" equalAverage="0" bottom="0" percent="0" rank="0" text="" dxfId="477">
      <formula>$AI338="NO"</formula>
    </cfRule>
  </conditionalFormatting>
  <conditionalFormatting sqref="D337:E337">
    <cfRule type="expression" priority="480" aboveAverage="0" equalAverage="0" bottom="0" percent="0" rank="0" text="" dxfId="478">
      <formula>AI337="NO"</formula>
    </cfRule>
  </conditionalFormatting>
  <conditionalFormatting sqref="H337">
    <cfRule type="expression" priority="481" aboveAverage="0" equalAverage="0" bottom="0" percent="0" rank="0" text="" dxfId="479">
      <formula>$AL337="NO"</formula>
    </cfRule>
  </conditionalFormatting>
  <conditionalFormatting sqref="I337">
    <cfRule type="expression" priority="482" aboveAverage="0" equalAverage="0" bottom="0" percent="0" rank="0" text="" dxfId="480">
      <formula>AND($AM337="NO",I337&lt;&gt;"No aplica")</formula>
    </cfRule>
  </conditionalFormatting>
  <conditionalFormatting sqref="E337">
    <cfRule type="expression" priority="483" aboveAverage="0" equalAverage="0" bottom="0" percent="0" rank="0" text="" dxfId="481">
      <formula>AJ337="NO"</formula>
    </cfRule>
  </conditionalFormatting>
  <conditionalFormatting sqref="D337">
    <cfRule type="expression" priority="484" aboveAverage="0" equalAverage="0" bottom="0" percent="0" rank="0" text="" dxfId="482">
      <formula>$AI337="NO"</formula>
    </cfRule>
  </conditionalFormatting>
  <conditionalFormatting sqref="D336:E336">
    <cfRule type="expression" priority="485" aboveAverage="0" equalAverage="0" bottom="0" percent="0" rank="0" text="" dxfId="483">
      <formula>AI336="NO"</formula>
    </cfRule>
  </conditionalFormatting>
  <conditionalFormatting sqref="H336">
    <cfRule type="expression" priority="486" aboveAverage="0" equalAverage="0" bottom="0" percent="0" rank="0" text="" dxfId="484">
      <formula>$AL336="NO"</formula>
    </cfRule>
  </conditionalFormatting>
  <conditionalFormatting sqref="I336">
    <cfRule type="expression" priority="487" aboveAverage="0" equalAverage="0" bottom="0" percent="0" rank="0" text="" dxfId="485">
      <formula>AND($AM336="NO",I336&lt;&gt;"No aplica")</formula>
    </cfRule>
  </conditionalFormatting>
  <conditionalFormatting sqref="E336">
    <cfRule type="expression" priority="488" aboveAverage="0" equalAverage="0" bottom="0" percent="0" rank="0" text="" dxfId="486">
      <formula>AJ336="NO"</formula>
    </cfRule>
  </conditionalFormatting>
  <conditionalFormatting sqref="D336">
    <cfRule type="expression" priority="489" aboveAverage="0" equalAverage="0" bottom="0" percent="0" rank="0" text="" dxfId="487">
      <formula>$AI336="NO"</formula>
    </cfRule>
  </conditionalFormatting>
  <conditionalFormatting sqref="D335:E335">
    <cfRule type="expression" priority="490" aboveAverage="0" equalAverage="0" bottom="0" percent="0" rank="0" text="" dxfId="488">
      <formula>AI335="NO"</formula>
    </cfRule>
  </conditionalFormatting>
  <conditionalFormatting sqref="H335">
    <cfRule type="expression" priority="491" aboveAverage="0" equalAverage="0" bottom="0" percent="0" rank="0" text="" dxfId="489">
      <formula>$AL335="NO"</formula>
    </cfRule>
  </conditionalFormatting>
  <conditionalFormatting sqref="I335">
    <cfRule type="expression" priority="492" aboveAverage="0" equalAverage="0" bottom="0" percent="0" rank="0" text="" dxfId="490">
      <formula>AND($AM335="NO",I335&lt;&gt;"No aplica")</formula>
    </cfRule>
  </conditionalFormatting>
  <conditionalFormatting sqref="E335">
    <cfRule type="expression" priority="493" aboveAverage="0" equalAverage="0" bottom="0" percent="0" rank="0" text="" dxfId="491">
      <formula>AJ335="NO"</formula>
    </cfRule>
  </conditionalFormatting>
  <conditionalFormatting sqref="D335">
    <cfRule type="expression" priority="494" aboveAverage="0" equalAverage="0" bottom="0" percent="0" rank="0" text="" dxfId="492">
      <formula>$AI335="NO"</formula>
    </cfRule>
  </conditionalFormatting>
  <conditionalFormatting sqref="D334:E334">
    <cfRule type="expression" priority="495" aboveAverage="0" equalAverage="0" bottom="0" percent="0" rank="0" text="" dxfId="493">
      <formula>AI334="NO"</formula>
    </cfRule>
  </conditionalFormatting>
  <conditionalFormatting sqref="H334">
    <cfRule type="expression" priority="496" aboveAverage="0" equalAverage="0" bottom="0" percent="0" rank="0" text="" dxfId="494">
      <formula>$AL334="NO"</formula>
    </cfRule>
  </conditionalFormatting>
  <conditionalFormatting sqref="I334">
    <cfRule type="expression" priority="497" aboveAverage="0" equalAverage="0" bottom="0" percent="0" rank="0" text="" dxfId="495">
      <formula>AND($AM334="NO",I334&lt;&gt;"No aplica")</formula>
    </cfRule>
  </conditionalFormatting>
  <conditionalFormatting sqref="E334">
    <cfRule type="expression" priority="498" aboveAverage="0" equalAverage="0" bottom="0" percent="0" rank="0" text="" dxfId="496">
      <formula>AJ334="NO"</formula>
    </cfRule>
  </conditionalFormatting>
  <conditionalFormatting sqref="D334">
    <cfRule type="expression" priority="499" aboveAverage="0" equalAverage="0" bottom="0" percent="0" rank="0" text="" dxfId="497">
      <formula>$AI334="NO"</formula>
    </cfRule>
  </conditionalFormatting>
  <conditionalFormatting sqref="D333:E333">
    <cfRule type="expression" priority="500" aboveAverage="0" equalAverage="0" bottom="0" percent="0" rank="0" text="" dxfId="498">
      <formula>AI333="NO"</formula>
    </cfRule>
  </conditionalFormatting>
  <conditionalFormatting sqref="H333">
    <cfRule type="expression" priority="501" aboveAverage="0" equalAverage="0" bottom="0" percent="0" rank="0" text="" dxfId="499">
      <formula>$AL333="NO"</formula>
    </cfRule>
  </conditionalFormatting>
  <conditionalFormatting sqref="I333">
    <cfRule type="expression" priority="502" aboveAverage="0" equalAverage="0" bottom="0" percent="0" rank="0" text="" dxfId="500">
      <formula>AND($AM333="NO",I333&lt;&gt;"No aplica")</formula>
    </cfRule>
  </conditionalFormatting>
  <conditionalFormatting sqref="E333">
    <cfRule type="expression" priority="503" aboveAverage="0" equalAverage="0" bottom="0" percent="0" rank="0" text="" dxfId="501">
      <formula>AJ333="NO"</formula>
    </cfRule>
  </conditionalFormatting>
  <conditionalFormatting sqref="D333">
    <cfRule type="expression" priority="504" aboveAverage="0" equalAverage="0" bottom="0" percent="0" rank="0" text="" dxfId="502">
      <formula>$AI333="NO"</formula>
    </cfRule>
  </conditionalFormatting>
  <conditionalFormatting sqref="D332:E332">
    <cfRule type="expression" priority="505" aboveAverage="0" equalAverage="0" bottom="0" percent="0" rank="0" text="" dxfId="503">
      <formula>AI332="NO"</formula>
    </cfRule>
  </conditionalFormatting>
  <conditionalFormatting sqref="H332">
    <cfRule type="expression" priority="506" aboveAverage="0" equalAverage="0" bottom="0" percent="0" rank="0" text="" dxfId="504">
      <formula>$AL332="NO"</formula>
    </cfRule>
  </conditionalFormatting>
  <conditionalFormatting sqref="I332">
    <cfRule type="expression" priority="507" aboveAverage="0" equalAverage="0" bottom="0" percent="0" rank="0" text="" dxfId="505">
      <formula>AND($AM332="NO",I332&lt;&gt;"No aplica")</formula>
    </cfRule>
  </conditionalFormatting>
  <conditionalFormatting sqref="E332">
    <cfRule type="expression" priority="508" aboveAverage="0" equalAverage="0" bottom="0" percent="0" rank="0" text="" dxfId="506">
      <formula>AJ332="NO"</formula>
    </cfRule>
  </conditionalFormatting>
  <conditionalFormatting sqref="D332">
    <cfRule type="expression" priority="509" aboveAverage="0" equalAverage="0" bottom="0" percent="0" rank="0" text="" dxfId="507">
      <formula>$AI332="NO"</formula>
    </cfRule>
  </conditionalFormatting>
  <conditionalFormatting sqref="D331:E331">
    <cfRule type="expression" priority="510" aboveAverage="0" equalAverage="0" bottom="0" percent="0" rank="0" text="" dxfId="508">
      <formula>AI331="NO"</formula>
    </cfRule>
  </conditionalFormatting>
  <conditionalFormatting sqref="H331">
    <cfRule type="expression" priority="511" aboveAverage="0" equalAverage="0" bottom="0" percent="0" rank="0" text="" dxfId="509">
      <formula>$AL331="NO"</formula>
    </cfRule>
  </conditionalFormatting>
  <conditionalFormatting sqref="I331">
    <cfRule type="expression" priority="512" aboveAverage="0" equalAverage="0" bottom="0" percent="0" rank="0" text="" dxfId="510">
      <formula>AND($AM331="NO",I331&lt;&gt;"No aplica")</formula>
    </cfRule>
  </conditionalFormatting>
  <conditionalFormatting sqref="E331">
    <cfRule type="expression" priority="513" aboveAverage="0" equalAverage="0" bottom="0" percent="0" rank="0" text="" dxfId="511">
      <formula>AJ331="NO"</formula>
    </cfRule>
  </conditionalFormatting>
  <conditionalFormatting sqref="D331">
    <cfRule type="expression" priority="514" aboveAverage="0" equalAverage="0" bottom="0" percent="0" rank="0" text="" dxfId="512">
      <formula>$AI331="NO"</formula>
    </cfRule>
  </conditionalFormatting>
  <conditionalFormatting sqref="D330:E330">
    <cfRule type="expression" priority="515" aboveAverage="0" equalAverage="0" bottom="0" percent="0" rank="0" text="" dxfId="513">
      <formula>AI330="NO"</formula>
    </cfRule>
  </conditionalFormatting>
  <conditionalFormatting sqref="H330">
    <cfRule type="expression" priority="516" aboveAverage="0" equalAverage="0" bottom="0" percent="0" rank="0" text="" dxfId="514">
      <formula>$AL330="NO"</formula>
    </cfRule>
  </conditionalFormatting>
  <conditionalFormatting sqref="I330">
    <cfRule type="expression" priority="517" aboveAverage="0" equalAverage="0" bottom="0" percent="0" rank="0" text="" dxfId="515">
      <formula>AND($AM330="NO",I330&lt;&gt;"No aplica")</formula>
    </cfRule>
  </conditionalFormatting>
  <conditionalFormatting sqref="E330">
    <cfRule type="expression" priority="518" aboveAverage="0" equalAverage="0" bottom="0" percent="0" rank="0" text="" dxfId="516">
      <formula>AJ330="NO"</formula>
    </cfRule>
  </conditionalFormatting>
  <conditionalFormatting sqref="D330">
    <cfRule type="expression" priority="519" aboveAverage="0" equalAverage="0" bottom="0" percent="0" rank="0" text="" dxfId="517">
      <formula>$AI330="NO"</formula>
    </cfRule>
  </conditionalFormatting>
  <conditionalFormatting sqref="D329:E329">
    <cfRule type="expression" priority="520" aboveAverage="0" equalAverage="0" bottom="0" percent="0" rank="0" text="" dxfId="518">
      <formula>AI329="NO"</formula>
    </cfRule>
  </conditionalFormatting>
  <conditionalFormatting sqref="H329">
    <cfRule type="expression" priority="521" aboveAverage="0" equalAverage="0" bottom="0" percent="0" rank="0" text="" dxfId="519">
      <formula>$AL329="NO"</formula>
    </cfRule>
  </conditionalFormatting>
  <conditionalFormatting sqref="I329">
    <cfRule type="expression" priority="522" aboveAverage="0" equalAverage="0" bottom="0" percent="0" rank="0" text="" dxfId="520">
      <formula>AND($AM329="NO",I329&lt;&gt;"No aplica")</formula>
    </cfRule>
  </conditionalFormatting>
  <conditionalFormatting sqref="E329">
    <cfRule type="expression" priority="523" aboveAverage="0" equalAverage="0" bottom="0" percent="0" rank="0" text="" dxfId="521">
      <formula>AJ329="NO"</formula>
    </cfRule>
  </conditionalFormatting>
  <conditionalFormatting sqref="D329">
    <cfRule type="expression" priority="524" aboveAverage="0" equalAverage="0" bottom="0" percent="0" rank="0" text="" dxfId="522">
      <formula>$AI329="NO"</formula>
    </cfRule>
  </conditionalFormatting>
  <conditionalFormatting sqref="D328:E328">
    <cfRule type="expression" priority="525" aboveAverage="0" equalAverage="0" bottom="0" percent="0" rank="0" text="" dxfId="523">
      <formula>AI328="NO"</formula>
    </cfRule>
  </conditionalFormatting>
  <conditionalFormatting sqref="H328">
    <cfRule type="expression" priority="526" aboveAverage="0" equalAverage="0" bottom="0" percent="0" rank="0" text="" dxfId="524">
      <formula>$AL328="NO"</formula>
    </cfRule>
  </conditionalFormatting>
  <conditionalFormatting sqref="I328">
    <cfRule type="expression" priority="527" aboveAverage="0" equalAverage="0" bottom="0" percent="0" rank="0" text="" dxfId="525">
      <formula>AND($AM328="NO",I328&lt;&gt;"No aplica")</formula>
    </cfRule>
  </conditionalFormatting>
  <conditionalFormatting sqref="E328">
    <cfRule type="expression" priority="528" aboveAverage="0" equalAverage="0" bottom="0" percent="0" rank="0" text="" dxfId="526">
      <formula>AJ328="NO"</formula>
    </cfRule>
  </conditionalFormatting>
  <conditionalFormatting sqref="D328">
    <cfRule type="expression" priority="529" aboveAverage="0" equalAverage="0" bottom="0" percent="0" rank="0" text="" dxfId="527">
      <formula>$AI328="NO"</formula>
    </cfRule>
  </conditionalFormatting>
  <conditionalFormatting sqref="D327:E327">
    <cfRule type="expression" priority="530" aboveAverage="0" equalAverage="0" bottom="0" percent="0" rank="0" text="" dxfId="528">
      <formula>AI327="NO"</formula>
    </cfRule>
  </conditionalFormatting>
  <conditionalFormatting sqref="H327">
    <cfRule type="expression" priority="531" aboveAverage="0" equalAverage="0" bottom="0" percent="0" rank="0" text="" dxfId="529">
      <formula>$AL327="NO"</formula>
    </cfRule>
  </conditionalFormatting>
  <conditionalFormatting sqref="I327">
    <cfRule type="expression" priority="532" aboveAverage="0" equalAverage="0" bottom="0" percent="0" rank="0" text="" dxfId="530">
      <formula>AND($AM327="NO",I327&lt;&gt;"No aplica")</formula>
    </cfRule>
  </conditionalFormatting>
  <conditionalFormatting sqref="E327">
    <cfRule type="expression" priority="533" aboveAverage="0" equalAverage="0" bottom="0" percent="0" rank="0" text="" dxfId="531">
      <formula>AJ327="NO"</formula>
    </cfRule>
  </conditionalFormatting>
  <conditionalFormatting sqref="D327">
    <cfRule type="expression" priority="534" aboveAverage="0" equalAverage="0" bottom="0" percent="0" rank="0" text="" dxfId="532">
      <formula>$AI327="NO"</formula>
    </cfRule>
  </conditionalFormatting>
  <conditionalFormatting sqref="D351:E351">
    <cfRule type="expression" priority="535" aboveAverage="0" equalAverage="0" bottom="0" percent="0" rank="0" text="" dxfId="533">
      <formula>AI351="NO"</formula>
    </cfRule>
  </conditionalFormatting>
  <conditionalFormatting sqref="H351">
    <cfRule type="expression" priority="536" aboveAverage="0" equalAverage="0" bottom="0" percent="0" rank="0" text="" dxfId="534">
      <formula>$AL351="NO"</formula>
    </cfRule>
  </conditionalFormatting>
  <conditionalFormatting sqref="I351">
    <cfRule type="expression" priority="537" aboveAverage="0" equalAverage="0" bottom="0" percent="0" rank="0" text="" dxfId="535">
      <formula>AND($AM351="NO",I351&lt;&gt;"No aplica")</formula>
    </cfRule>
  </conditionalFormatting>
  <conditionalFormatting sqref="E351">
    <cfRule type="expression" priority="538" aboveAverage="0" equalAverage="0" bottom="0" percent="0" rank="0" text="" dxfId="536">
      <formula>AJ351="NO"</formula>
    </cfRule>
  </conditionalFormatting>
  <conditionalFormatting sqref="D351">
    <cfRule type="expression" priority="539" aboveAverage="0" equalAverage="0" bottom="0" percent="0" rank="0" text="" dxfId="537">
      <formula>$AI351="NO"</formula>
    </cfRule>
  </conditionalFormatting>
  <conditionalFormatting sqref="D350:E350">
    <cfRule type="expression" priority="540" aboveAverage="0" equalAverage="0" bottom="0" percent="0" rank="0" text="" dxfId="538">
      <formula>AI350="NO"</formula>
    </cfRule>
  </conditionalFormatting>
  <conditionalFormatting sqref="H350">
    <cfRule type="expression" priority="541" aboveAverage="0" equalAverage="0" bottom="0" percent="0" rank="0" text="" dxfId="539">
      <formula>$AL350="NO"</formula>
    </cfRule>
  </conditionalFormatting>
  <conditionalFormatting sqref="I350">
    <cfRule type="expression" priority="542" aboveAverage="0" equalAverage="0" bottom="0" percent="0" rank="0" text="" dxfId="540">
      <formula>AND($AM350="NO",I350&lt;&gt;"No aplica")</formula>
    </cfRule>
  </conditionalFormatting>
  <conditionalFormatting sqref="E350">
    <cfRule type="expression" priority="543" aboveAverage="0" equalAverage="0" bottom="0" percent="0" rank="0" text="" dxfId="541">
      <formula>AJ350="NO"</formula>
    </cfRule>
  </conditionalFormatting>
  <conditionalFormatting sqref="D350">
    <cfRule type="expression" priority="544" aboveAverage="0" equalAverage="0" bottom="0" percent="0" rank="0" text="" dxfId="542">
      <formula>$AI350="NO"</formula>
    </cfRule>
  </conditionalFormatting>
  <conditionalFormatting sqref="D349:E349">
    <cfRule type="expression" priority="545" aboveAverage="0" equalAverage="0" bottom="0" percent="0" rank="0" text="" dxfId="543">
      <formula>AI349="NO"</formula>
    </cfRule>
  </conditionalFormatting>
  <conditionalFormatting sqref="H349">
    <cfRule type="expression" priority="546" aboveAverage="0" equalAverage="0" bottom="0" percent="0" rank="0" text="" dxfId="544">
      <formula>$AL349="NO"</formula>
    </cfRule>
  </conditionalFormatting>
  <conditionalFormatting sqref="I349">
    <cfRule type="expression" priority="547" aboveAverage="0" equalAverage="0" bottom="0" percent="0" rank="0" text="" dxfId="545">
      <formula>AND($AM349="NO",I349&lt;&gt;"No aplica")</formula>
    </cfRule>
  </conditionalFormatting>
  <conditionalFormatting sqref="E349">
    <cfRule type="expression" priority="548" aboveAverage="0" equalAverage="0" bottom="0" percent="0" rank="0" text="" dxfId="546">
      <formula>AJ349="NO"</formula>
    </cfRule>
  </conditionalFormatting>
  <conditionalFormatting sqref="D349">
    <cfRule type="expression" priority="549" aboveAverage="0" equalAverage="0" bottom="0" percent="0" rank="0" text="" dxfId="547">
      <formula>$AI349="NO"</formula>
    </cfRule>
  </conditionalFormatting>
  <conditionalFormatting sqref="D348:E348">
    <cfRule type="expression" priority="550" aboveAverage="0" equalAverage="0" bottom="0" percent="0" rank="0" text="" dxfId="548">
      <formula>AI348="NO"</formula>
    </cfRule>
  </conditionalFormatting>
  <conditionalFormatting sqref="H348">
    <cfRule type="expression" priority="551" aboveAverage="0" equalAverage="0" bottom="0" percent="0" rank="0" text="" dxfId="549">
      <formula>$AL348="NO"</formula>
    </cfRule>
  </conditionalFormatting>
  <conditionalFormatting sqref="I348">
    <cfRule type="expression" priority="552" aboveAverage="0" equalAverage="0" bottom="0" percent="0" rank="0" text="" dxfId="550">
      <formula>AND($AM348="NO",I348&lt;&gt;"No aplica")</formula>
    </cfRule>
  </conditionalFormatting>
  <conditionalFormatting sqref="E348">
    <cfRule type="expression" priority="553" aboveAverage="0" equalAverage="0" bottom="0" percent="0" rank="0" text="" dxfId="551">
      <formula>AJ348="NO"</formula>
    </cfRule>
  </conditionalFormatting>
  <conditionalFormatting sqref="D348">
    <cfRule type="expression" priority="554" aboveAverage="0" equalAverage="0" bottom="0" percent="0" rank="0" text="" dxfId="552">
      <formula>$AI348="NO"</formula>
    </cfRule>
  </conditionalFormatting>
  <conditionalFormatting sqref="D347:E347">
    <cfRule type="expression" priority="555" aboveAverage="0" equalAverage="0" bottom="0" percent="0" rank="0" text="" dxfId="553">
      <formula>AI347="NO"</formula>
    </cfRule>
  </conditionalFormatting>
  <conditionalFormatting sqref="H347">
    <cfRule type="expression" priority="556" aboveAverage="0" equalAverage="0" bottom="0" percent="0" rank="0" text="" dxfId="554">
      <formula>$AL347="NO"</formula>
    </cfRule>
  </conditionalFormatting>
  <conditionalFormatting sqref="I347">
    <cfRule type="expression" priority="557" aboveAverage="0" equalAverage="0" bottom="0" percent="0" rank="0" text="" dxfId="555">
      <formula>AND($AM347="NO",I347&lt;&gt;"No aplica")</formula>
    </cfRule>
  </conditionalFormatting>
  <conditionalFormatting sqref="E347">
    <cfRule type="expression" priority="558" aboveAverage="0" equalAverage="0" bottom="0" percent="0" rank="0" text="" dxfId="556">
      <formula>AJ347="NO"</formula>
    </cfRule>
  </conditionalFormatting>
  <conditionalFormatting sqref="D347">
    <cfRule type="expression" priority="559" aboveAverage="0" equalAverage="0" bottom="0" percent="0" rank="0" text="" dxfId="557">
      <formula>$AI347="NO"</formula>
    </cfRule>
  </conditionalFormatting>
  <conditionalFormatting sqref="D346:E346">
    <cfRule type="expression" priority="560" aboveAverage="0" equalAverage="0" bottom="0" percent="0" rank="0" text="" dxfId="558">
      <formula>AI346="NO"</formula>
    </cfRule>
  </conditionalFormatting>
  <conditionalFormatting sqref="H346">
    <cfRule type="expression" priority="561" aboveAverage="0" equalAverage="0" bottom="0" percent="0" rank="0" text="" dxfId="559">
      <formula>$AL346="NO"</formula>
    </cfRule>
  </conditionalFormatting>
  <conditionalFormatting sqref="I346">
    <cfRule type="expression" priority="562" aboveAverage="0" equalAverage="0" bottom="0" percent="0" rank="0" text="" dxfId="560">
      <formula>AND($AM346="NO",I346&lt;&gt;"No aplica")</formula>
    </cfRule>
  </conditionalFormatting>
  <conditionalFormatting sqref="E346">
    <cfRule type="expression" priority="563" aboveAverage="0" equalAverage="0" bottom="0" percent="0" rank="0" text="" dxfId="561">
      <formula>AJ346="NO"</formula>
    </cfRule>
  </conditionalFormatting>
  <conditionalFormatting sqref="D346">
    <cfRule type="expression" priority="564" aboveAverage="0" equalAverage="0" bottom="0" percent="0" rank="0" text="" dxfId="562">
      <formula>$AI346="NO"</formula>
    </cfRule>
  </conditionalFormatting>
  <conditionalFormatting sqref="D345:E345">
    <cfRule type="expression" priority="565" aboveAverage="0" equalAverage="0" bottom="0" percent="0" rank="0" text="" dxfId="563">
      <formula>AI345="NO"</formula>
    </cfRule>
  </conditionalFormatting>
  <conditionalFormatting sqref="H345">
    <cfRule type="expression" priority="566" aboveAverage="0" equalAverage="0" bottom="0" percent="0" rank="0" text="" dxfId="564">
      <formula>$AL345="NO"</formula>
    </cfRule>
  </conditionalFormatting>
  <conditionalFormatting sqref="I345">
    <cfRule type="expression" priority="567" aboveAverage="0" equalAverage="0" bottom="0" percent="0" rank="0" text="" dxfId="565">
      <formula>AND($AM345="NO",I345&lt;&gt;"No aplica")</formula>
    </cfRule>
  </conditionalFormatting>
  <conditionalFormatting sqref="E345">
    <cfRule type="expression" priority="568" aboveAverage="0" equalAverage="0" bottom="0" percent="0" rank="0" text="" dxfId="566">
      <formula>AJ345="NO"</formula>
    </cfRule>
  </conditionalFormatting>
  <conditionalFormatting sqref="D345">
    <cfRule type="expression" priority="569" aboveAverage="0" equalAverage="0" bottom="0" percent="0" rank="0" text="" dxfId="567">
      <formula>$AI345="NO"</formula>
    </cfRule>
  </conditionalFormatting>
  <conditionalFormatting sqref="D344:E344">
    <cfRule type="expression" priority="570" aboveAverage="0" equalAverage="0" bottom="0" percent="0" rank="0" text="" dxfId="568">
      <formula>AI344="NO"</formula>
    </cfRule>
  </conditionalFormatting>
  <conditionalFormatting sqref="H344">
    <cfRule type="expression" priority="571" aboveAverage="0" equalAverage="0" bottom="0" percent="0" rank="0" text="" dxfId="569">
      <formula>$AL344="NO"</formula>
    </cfRule>
  </conditionalFormatting>
  <conditionalFormatting sqref="I344">
    <cfRule type="expression" priority="572" aboveAverage="0" equalAverage="0" bottom="0" percent="0" rank="0" text="" dxfId="570">
      <formula>AND($AM344="NO",I344&lt;&gt;"No aplica")</formula>
    </cfRule>
  </conditionalFormatting>
  <conditionalFormatting sqref="E344">
    <cfRule type="expression" priority="573" aboveAverage="0" equalAverage="0" bottom="0" percent="0" rank="0" text="" dxfId="571">
      <formula>AJ344="NO"</formula>
    </cfRule>
  </conditionalFormatting>
  <conditionalFormatting sqref="D344">
    <cfRule type="expression" priority="574" aboveAverage="0" equalAverage="0" bottom="0" percent="0" rank="0" text="" dxfId="572">
      <formula>$AI344="NO"</formula>
    </cfRule>
  </conditionalFormatting>
  <conditionalFormatting sqref="D343:E343">
    <cfRule type="expression" priority="575" aboveAverage="0" equalAverage="0" bottom="0" percent="0" rank="0" text="" dxfId="573">
      <formula>AI343="NO"</formula>
    </cfRule>
  </conditionalFormatting>
  <conditionalFormatting sqref="H343">
    <cfRule type="expression" priority="576" aboveAverage="0" equalAverage="0" bottom="0" percent="0" rank="0" text="" dxfId="574">
      <formula>$AL343="NO"</formula>
    </cfRule>
  </conditionalFormatting>
  <conditionalFormatting sqref="I343">
    <cfRule type="expression" priority="577" aboveAverage="0" equalAverage="0" bottom="0" percent="0" rank="0" text="" dxfId="575">
      <formula>AND($AM343="NO",I343&lt;&gt;"No aplica")</formula>
    </cfRule>
  </conditionalFormatting>
  <conditionalFormatting sqref="E343">
    <cfRule type="expression" priority="578" aboveAverage="0" equalAverage="0" bottom="0" percent="0" rank="0" text="" dxfId="576">
      <formula>AJ343="NO"</formula>
    </cfRule>
  </conditionalFormatting>
  <conditionalFormatting sqref="D343">
    <cfRule type="expression" priority="579" aboveAverage="0" equalAverage="0" bottom="0" percent="0" rank="0" text="" dxfId="577">
      <formula>$AI343="NO"</formula>
    </cfRule>
  </conditionalFormatting>
  <conditionalFormatting sqref="D342:E342">
    <cfRule type="expression" priority="580" aboveAverage="0" equalAverage="0" bottom="0" percent="0" rank="0" text="" dxfId="578">
      <formula>AI342="NO"</formula>
    </cfRule>
  </conditionalFormatting>
  <conditionalFormatting sqref="H342">
    <cfRule type="expression" priority="581" aboveAverage="0" equalAverage="0" bottom="0" percent="0" rank="0" text="" dxfId="579">
      <formula>$AL342="NO"</formula>
    </cfRule>
  </conditionalFormatting>
  <conditionalFormatting sqref="I342">
    <cfRule type="expression" priority="582" aboveAverage="0" equalAverage="0" bottom="0" percent="0" rank="0" text="" dxfId="580">
      <formula>AND($AM342="NO",I342&lt;&gt;"No aplica")</formula>
    </cfRule>
  </conditionalFormatting>
  <conditionalFormatting sqref="E342">
    <cfRule type="expression" priority="583" aboveAverage="0" equalAverage="0" bottom="0" percent="0" rank="0" text="" dxfId="581">
      <formula>AJ342="NO"</formula>
    </cfRule>
  </conditionalFormatting>
  <conditionalFormatting sqref="D342">
    <cfRule type="expression" priority="584" aboveAverage="0" equalAverage="0" bottom="0" percent="0" rank="0" text="" dxfId="582">
      <formula>$AI342="NO"</formula>
    </cfRule>
  </conditionalFormatting>
  <conditionalFormatting sqref="D341:E341">
    <cfRule type="expression" priority="585" aboveAverage="0" equalAverage="0" bottom="0" percent="0" rank="0" text="" dxfId="583">
      <formula>AI341="NO"</formula>
    </cfRule>
  </conditionalFormatting>
  <conditionalFormatting sqref="H341">
    <cfRule type="expression" priority="586" aboveAverage="0" equalAverage="0" bottom="0" percent="0" rank="0" text="" dxfId="584">
      <formula>$AL341="NO"</formula>
    </cfRule>
  </conditionalFormatting>
  <conditionalFormatting sqref="I341">
    <cfRule type="expression" priority="587" aboveAverage="0" equalAverage="0" bottom="0" percent="0" rank="0" text="" dxfId="585">
      <formula>AND($AM341="NO",I341&lt;&gt;"No aplica")</formula>
    </cfRule>
  </conditionalFormatting>
  <conditionalFormatting sqref="E341">
    <cfRule type="expression" priority="588" aboveAverage="0" equalAverage="0" bottom="0" percent="0" rank="0" text="" dxfId="586">
      <formula>AJ341="NO"</formula>
    </cfRule>
  </conditionalFormatting>
  <conditionalFormatting sqref="D341">
    <cfRule type="expression" priority="589" aboveAverage="0" equalAverage="0" bottom="0" percent="0" rank="0" text="" dxfId="587">
      <formula>$AI341="NO"</formula>
    </cfRule>
  </conditionalFormatting>
  <conditionalFormatting sqref="D359:E359">
    <cfRule type="expression" priority="590" aboveAverage="0" equalAverage="0" bottom="0" percent="0" rank="0" text="" dxfId="588">
      <formula>AI359="NO"</formula>
    </cfRule>
  </conditionalFormatting>
  <conditionalFormatting sqref="H359">
    <cfRule type="expression" priority="591" aboveAverage="0" equalAverage="0" bottom="0" percent="0" rank="0" text="" dxfId="589">
      <formula>$AL359="NO"</formula>
    </cfRule>
  </conditionalFormatting>
  <conditionalFormatting sqref="I359">
    <cfRule type="expression" priority="592" aboveAverage="0" equalAverage="0" bottom="0" percent="0" rank="0" text="" dxfId="590">
      <formula>AND($AM359="NO",I359&lt;&gt;"No aplica")</formula>
    </cfRule>
  </conditionalFormatting>
  <conditionalFormatting sqref="E359">
    <cfRule type="expression" priority="593" aboveAverage="0" equalAverage="0" bottom="0" percent="0" rank="0" text="" dxfId="591">
      <formula>AJ359="NO"</formula>
    </cfRule>
  </conditionalFormatting>
  <conditionalFormatting sqref="D359">
    <cfRule type="expression" priority="594" aboveAverage="0" equalAverage="0" bottom="0" percent="0" rank="0" text="" dxfId="592">
      <formula>$AI359="NO"</formula>
    </cfRule>
  </conditionalFormatting>
  <conditionalFormatting sqref="D358:E358">
    <cfRule type="expression" priority="595" aboveAverage="0" equalAverage="0" bottom="0" percent="0" rank="0" text="" dxfId="593">
      <formula>AI358="NO"</formula>
    </cfRule>
  </conditionalFormatting>
  <conditionalFormatting sqref="H358">
    <cfRule type="expression" priority="596" aboveAverage="0" equalAverage="0" bottom="0" percent="0" rank="0" text="" dxfId="594">
      <formula>$AL358="NO"</formula>
    </cfRule>
  </conditionalFormatting>
  <conditionalFormatting sqref="I358">
    <cfRule type="expression" priority="597" aboveAverage="0" equalAverage="0" bottom="0" percent="0" rank="0" text="" dxfId="595">
      <formula>AND($AM358="NO",I358&lt;&gt;"No aplica")</formula>
    </cfRule>
  </conditionalFormatting>
  <conditionalFormatting sqref="E358">
    <cfRule type="expression" priority="598" aboveAverage="0" equalAverage="0" bottom="0" percent="0" rank="0" text="" dxfId="596">
      <formula>AJ358="NO"</formula>
    </cfRule>
  </conditionalFormatting>
  <conditionalFormatting sqref="D358">
    <cfRule type="expression" priority="599" aboveAverage="0" equalAverage="0" bottom="0" percent="0" rank="0" text="" dxfId="597">
      <formula>$AI358="NO"</formula>
    </cfRule>
  </conditionalFormatting>
  <conditionalFormatting sqref="D357:E357">
    <cfRule type="expression" priority="600" aboveAverage="0" equalAverage="0" bottom="0" percent="0" rank="0" text="" dxfId="598">
      <formula>AI357="NO"</formula>
    </cfRule>
  </conditionalFormatting>
  <conditionalFormatting sqref="H357">
    <cfRule type="expression" priority="601" aboveAverage="0" equalAverage="0" bottom="0" percent="0" rank="0" text="" dxfId="599">
      <formula>$AL357="NO"</formula>
    </cfRule>
  </conditionalFormatting>
  <conditionalFormatting sqref="I357">
    <cfRule type="expression" priority="602" aboveAverage="0" equalAverage="0" bottom="0" percent="0" rank="0" text="" dxfId="600">
      <formula>AND($AM357="NO",I357&lt;&gt;"No aplica")</formula>
    </cfRule>
  </conditionalFormatting>
  <conditionalFormatting sqref="E357">
    <cfRule type="expression" priority="603" aboveAverage="0" equalAverage="0" bottom="0" percent="0" rank="0" text="" dxfId="601">
      <formula>AJ357="NO"</formula>
    </cfRule>
  </conditionalFormatting>
  <conditionalFormatting sqref="D357">
    <cfRule type="expression" priority="604" aboveAverage="0" equalAverage="0" bottom="0" percent="0" rank="0" text="" dxfId="602">
      <formula>$AI357="NO"</formula>
    </cfRule>
  </conditionalFormatting>
  <conditionalFormatting sqref="D356:E356">
    <cfRule type="expression" priority="605" aboveAverage="0" equalAverage="0" bottom="0" percent="0" rank="0" text="" dxfId="603">
      <formula>AI356="NO"</formula>
    </cfRule>
  </conditionalFormatting>
  <conditionalFormatting sqref="H356">
    <cfRule type="expression" priority="606" aboveAverage="0" equalAverage="0" bottom="0" percent="0" rank="0" text="" dxfId="604">
      <formula>$AL356="NO"</formula>
    </cfRule>
  </conditionalFormatting>
  <conditionalFormatting sqref="I356">
    <cfRule type="expression" priority="607" aboveAverage="0" equalAverage="0" bottom="0" percent="0" rank="0" text="" dxfId="605">
      <formula>AND($AM356="NO",I356&lt;&gt;"No aplica")</formula>
    </cfRule>
  </conditionalFormatting>
  <conditionalFormatting sqref="E356">
    <cfRule type="expression" priority="608" aboveAverage="0" equalAverage="0" bottom="0" percent="0" rank="0" text="" dxfId="606">
      <formula>AJ356="NO"</formula>
    </cfRule>
  </conditionalFormatting>
  <conditionalFormatting sqref="D356">
    <cfRule type="expression" priority="609" aboveAverage="0" equalAverage="0" bottom="0" percent="0" rank="0" text="" dxfId="607">
      <formula>$AI356="NO"</formula>
    </cfRule>
  </conditionalFormatting>
  <conditionalFormatting sqref="D355:E355">
    <cfRule type="expression" priority="610" aboveAverage="0" equalAverage="0" bottom="0" percent="0" rank="0" text="" dxfId="608">
      <formula>AI355="NO"</formula>
    </cfRule>
  </conditionalFormatting>
  <conditionalFormatting sqref="H355">
    <cfRule type="expression" priority="611" aboveAverage="0" equalAverage="0" bottom="0" percent="0" rank="0" text="" dxfId="609">
      <formula>$AL355="NO"</formula>
    </cfRule>
  </conditionalFormatting>
  <conditionalFormatting sqref="I355">
    <cfRule type="expression" priority="612" aboveAverage="0" equalAverage="0" bottom="0" percent="0" rank="0" text="" dxfId="610">
      <formula>AND($AM355="NO",I355&lt;&gt;"No aplica")</formula>
    </cfRule>
  </conditionalFormatting>
  <conditionalFormatting sqref="E355">
    <cfRule type="expression" priority="613" aboveAverage="0" equalAverage="0" bottom="0" percent="0" rank="0" text="" dxfId="611">
      <formula>AJ355="NO"</formula>
    </cfRule>
  </conditionalFormatting>
  <conditionalFormatting sqref="D355">
    <cfRule type="expression" priority="614" aboveAverage="0" equalAverage="0" bottom="0" percent="0" rank="0" text="" dxfId="612">
      <formula>$AI355="NO"</formula>
    </cfRule>
  </conditionalFormatting>
  <conditionalFormatting sqref="D354:E354">
    <cfRule type="expression" priority="615" aboveAverage="0" equalAverage="0" bottom="0" percent="0" rank="0" text="" dxfId="613">
      <formula>AI354="NO"</formula>
    </cfRule>
  </conditionalFormatting>
  <conditionalFormatting sqref="H354">
    <cfRule type="expression" priority="616" aboveAverage="0" equalAverage="0" bottom="0" percent="0" rank="0" text="" dxfId="614">
      <formula>$AL354="NO"</formula>
    </cfRule>
  </conditionalFormatting>
  <conditionalFormatting sqref="I354">
    <cfRule type="expression" priority="617" aboveAverage="0" equalAverage="0" bottom="0" percent="0" rank="0" text="" dxfId="615">
      <formula>AND($AM354="NO",I354&lt;&gt;"No aplica")</formula>
    </cfRule>
  </conditionalFormatting>
  <conditionalFormatting sqref="E354">
    <cfRule type="expression" priority="618" aboveAverage="0" equalAverage="0" bottom="0" percent="0" rank="0" text="" dxfId="616">
      <formula>AJ354="NO"</formula>
    </cfRule>
  </conditionalFormatting>
  <conditionalFormatting sqref="D354">
    <cfRule type="expression" priority="619" aboveAverage="0" equalAverage="0" bottom="0" percent="0" rank="0" text="" dxfId="617">
      <formula>$AI354="NO"</formula>
    </cfRule>
  </conditionalFormatting>
  <conditionalFormatting sqref="D353:E353">
    <cfRule type="expression" priority="620" aboveAverage="0" equalAverage="0" bottom="0" percent="0" rank="0" text="" dxfId="618">
      <formula>AI353="NO"</formula>
    </cfRule>
  </conditionalFormatting>
  <conditionalFormatting sqref="H353">
    <cfRule type="expression" priority="621" aboveAverage="0" equalAverage="0" bottom="0" percent="0" rank="0" text="" dxfId="619">
      <formula>$AL353="NO"</formula>
    </cfRule>
  </conditionalFormatting>
  <conditionalFormatting sqref="I353">
    <cfRule type="expression" priority="622" aboveAverage="0" equalAverage="0" bottom="0" percent="0" rank="0" text="" dxfId="620">
      <formula>AND($AM353="NO",I353&lt;&gt;"No aplica")</formula>
    </cfRule>
  </conditionalFormatting>
  <conditionalFormatting sqref="E353">
    <cfRule type="expression" priority="623" aboveAverage="0" equalAverage="0" bottom="0" percent="0" rank="0" text="" dxfId="621">
      <formula>AJ353="NO"</formula>
    </cfRule>
  </conditionalFormatting>
  <conditionalFormatting sqref="D353">
    <cfRule type="expression" priority="624" aboveAverage="0" equalAverage="0" bottom="0" percent="0" rank="0" text="" dxfId="622">
      <formula>$AI353="NO"</formula>
    </cfRule>
  </conditionalFormatting>
  <conditionalFormatting sqref="D352:E352">
    <cfRule type="expression" priority="625" aboveAverage="0" equalAverage="0" bottom="0" percent="0" rank="0" text="" dxfId="623">
      <formula>AI352="NO"</formula>
    </cfRule>
  </conditionalFormatting>
  <conditionalFormatting sqref="H352">
    <cfRule type="expression" priority="626" aboveAverage="0" equalAverage="0" bottom="0" percent="0" rank="0" text="" dxfId="624">
      <formula>$AL352="NO"</formula>
    </cfRule>
  </conditionalFormatting>
  <conditionalFormatting sqref="I352">
    <cfRule type="expression" priority="627" aboveAverage="0" equalAverage="0" bottom="0" percent="0" rank="0" text="" dxfId="625">
      <formula>AND($AM352="NO",I352&lt;&gt;"No aplica")</formula>
    </cfRule>
  </conditionalFormatting>
  <conditionalFormatting sqref="E352">
    <cfRule type="expression" priority="628" aboveAverage="0" equalAverage="0" bottom="0" percent="0" rank="0" text="" dxfId="626">
      <formula>AJ352="NO"</formula>
    </cfRule>
  </conditionalFormatting>
  <conditionalFormatting sqref="D352">
    <cfRule type="expression" priority="629" aboveAverage="0" equalAverage="0" bottom="0" percent="0" rank="0" text="" dxfId="627">
      <formula>$AI352="NO"</formula>
    </cfRule>
  </conditionalFormatting>
  <conditionalFormatting sqref="D381:E381">
    <cfRule type="expression" priority="630" aboveAverage="0" equalAverage="0" bottom="0" percent="0" rank="0" text="" dxfId="628">
      <formula>AI381="NO"</formula>
    </cfRule>
  </conditionalFormatting>
  <conditionalFormatting sqref="H381">
    <cfRule type="expression" priority="631" aboveAverage="0" equalAverage="0" bottom="0" percent="0" rank="0" text="" dxfId="629">
      <formula>$AL381="NO"</formula>
    </cfRule>
  </conditionalFormatting>
  <conditionalFormatting sqref="I381">
    <cfRule type="expression" priority="632" aboveAverage="0" equalAverage="0" bottom="0" percent="0" rank="0" text="" dxfId="630">
      <formula>AND($AM381="NO",I381&lt;&gt;"No aplica")</formula>
    </cfRule>
  </conditionalFormatting>
  <conditionalFormatting sqref="E381">
    <cfRule type="expression" priority="633" aboveAverage="0" equalAverage="0" bottom="0" percent="0" rank="0" text="" dxfId="631">
      <formula>AJ381="NO"</formula>
    </cfRule>
  </conditionalFormatting>
  <conditionalFormatting sqref="D381">
    <cfRule type="expression" priority="634" aboveAverage="0" equalAverage="0" bottom="0" percent="0" rank="0" text="" dxfId="632">
      <formula>$AI381="NO"</formula>
    </cfRule>
  </conditionalFormatting>
  <conditionalFormatting sqref="D370:E370">
    <cfRule type="expression" priority="635" aboveAverage="0" equalAverage="0" bottom="0" percent="0" rank="0" text="" dxfId="633">
      <formula>AI370="NO"</formula>
    </cfRule>
  </conditionalFormatting>
  <conditionalFormatting sqref="H370">
    <cfRule type="expression" priority="636" aboveAverage="0" equalAverage="0" bottom="0" percent="0" rank="0" text="" dxfId="634">
      <formula>$AL370="NO"</formula>
    </cfRule>
  </conditionalFormatting>
  <conditionalFormatting sqref="I370">
    <cfRule type="expression" priority="637" aboveAverage="0" equalAverage="0" bottom="0" percent="0" rank="0" text="" dxfId="635">
      <formula>AND($AM370="NO",I370&lt;&gt;"No aplica")</formula>
    </cfRule>
  </conditionalFormatting>
  <conditionalFormatting sqref="E370">
    <cfRule type="expression" priority="638" aboveAverage="0" equalAverage="0" bottom="0" percent="0" rank="0" text="" dxfId="636">
      <formula>AJ370="NO"</formula>
    </cfRule>
  </conditionalFormatting>
  <conditionalFormatting sqref="D370">
    <cfRule type="expression" priority="639" aboveAverage="0" equalAverage="0" bottom="0" percent="0" rank="0" text="" dxfId="637">
      <formula>$AI370="NO"</formula>
    </cfRule>
  </conditionalFormatting>
  <conditionalFormatting sqref="D369:E369">
    <cfRule type="expression" priority="640" aboveAverage="0" equalAverage="0" bottom="0" percent="0" rank="0" text="" dxfId="638">
      <formula>AI369="NO"</formula>
    </cfRule>
  </conditionalFormatting>
  <conditionalFormatting sqref="H369">
    <cfRule type="expression" priority="641" aboveAverage="0" equalAverage="0" bottom="0" percent="0" rank="0" text="" dxfId="639">
      <formula>$AL369="NO"</formula>
    </cfRule>
  </conditionalFormatting>
  <conditionalFormatting sqref="I369">
    <cfRule type="expression" priority="642" aboveAverage="0" equalAverage="0" bottom="0" percent="0" rank="0" text="" dxfId="640">
      <formula>AND($AM369="NO",I369&lt;&gt;"No aplica")</formula>
    </cfRule>
  </conditionalFormatting>
  <conditionalFormatting sqref="E369">
    <cfRule type="expression" priority="643" aboveAverage="0" equalAverage="0" bottom="0" percent="0" rank="0" text="" dxfId="641">
      <formula>AJ369="NO"</formula>
    </cfRule>
  </conditionalFormatting>
  <conditionalFormatting sqref="D369">
    <cfRule type="expression" priority="644" aboveAverage="0" equalAverage="0" bottom="0" percent="0" rank="0" text="" dxfId="642">
      <formula>$AI369="NO"</formula>
    </cfRule>
  </conditionalFormatting>
  <conditionalFormatting sqref="D368:E368">
    <cfRule type="expression" priority="645" aboveAverage="0" equalAverage="0" bottom="0" percent="0" rank="0" text="" dxfId="643">
      <formula>AI368="NO"</formula>
    </cfRule>
  </conditionalFormatting>
  <conditionalFormatting sqref="H368">
    <cfRule type="expression" priority="646" aboveAverage="0" equalAverage="0" bottom="0" percent="0" rank="0" text="" dxfId="644">
      <formula>$AL368="NO"</formula>
    </cfRule>
  </conditionalFormatting>
  <conditionalFormatting sqref="I368">
    <cfRule type="expression" priority="647" aboveAverage="0" equalAverage="0" bottom="0" percent="0" rank="0" text="" dxfId="645">
      <formula>AND($AM368="NO",I368&lt;&gt;"No aplica")</formula>
    </cfRule>
  </conditionalFormatting>
  <conditionalFormatting sqref="E368">
    <cfRule type="expression" priority="648" aboveAverage="0" equalAverage="0" bottom="0" percent="0" rank="0" text="" dxfId="646">
      <formula>AJ368="NO"</formula>
    </cfRule>
  </conditionalFormatting>
  <conditionalFormatting sqref="D368">
    <cfRule type="expression" priority="649" aboveAverage="0" equalAverage="0" bottom="0" percent="0" rank="0" text="" dxfId="647">
      <formula>$AI368="NO"</formula>
    </cfRule>
  </conditionalFormatting>
  <conditionalFormatting sqref="D367:E367">
    <cfRule type="expression" priority="650" aboveAverage="0" equalAverage="0" bottom="0" percent="0" rank="0" text="" dxfId="648">
      <formula>AI367="NO"</formula>
    </cfRule>
  </conditionalFormatting>
  <conditionalFormatting sqref="H367">
    <cfRule type="expression" priority="651" aboveAverage="0" equalAverage="0" bottom="0" percent="0" rank="0" text="" dxfId="649">
      <formula>$AL367="NO"</formula>
    </cfRule>
  </conditionalFormatting>
  <conditionalFormatting sqref="I367">
    <cfRule type="expression" priority="652" aboveAverage="0" equalAverage="0" bottom="0" percent="0" rank="0" text="" dxfId="650">
      <formula>AND($AM367="NO",I367&lt;&gt;"No aplica")</formula>
    </cfRule>
  </conditionalFormatting>
  <conditionalFormatting sqref="E367">
    <cfRule type="expression" priority="653" aboveAverage="0" equalAverage="0" bottom="0" percent="0" rank="0" text="" dxfId="651">
      <formula>AJ367="NO"</formula>
    </cfRule>
  </conditionalFormatting>
  <conditionalFormatting sqref="D367">
    <cfRule type="expression" priority="654" aboveAverage="0" equalAverage="0" bottom="0" percent="0" rank="0" text="" dxfId="652">
      <formula>$AI367="NO"</formula>
    </cfRule>
  </conditionalFormatting>
  <conditionalFormatting sqref="D366:E366">
    <cfRule type="expression" priority="655" aboveAverage="0" equalAverage="0" bottom="0" percent="0" rank="0" text="" dxfId="653">
      <formula>AI366="NO"</formula>
    </cfRule>
  </conditionalFormatting>
  <conditionalFormatting sqref="H366">
    <cfRule type="expression" priority="656" aboveAverage="0" equalAverage="0" bottom="0" percent="0" rank="0" text="" dxfId="654">
      <formula>$AL366="NO"</formula>
    </cfRule>
  </conditionalFormatting>
  <conditionalFormatting sqref="I366">
    <cfRule type="expression" priority="657" aboveAverage="0" equalAverage="0" bottom="0" percent="0" rank="0" text="" dxfId="655">
      <formula>AND($AM366="NO",I366&lt;&gt;"No aplica")</formula>
    </cfRule>
  </conditionalFormatting>
  <conditionalFormatting sqref="E366">
    <cfRule type="expression" priority="658" aboveAverage="0" equalAverage="0" bottom="0" percent="0" rank="0" text="" dxfId="656">
      <formula>AJ366="NO"</formula>
    </cfRule>
  </conditionalFormatting>
  <conditionalFormatting sqref="D366">
    <cfRule type="expression" priority="659" aboveAverage="0" equalAverage="0" bottom="0" percent="0" rank="0" text="" dxfId="657">
      <formula>$AI366="NO"</formula>
    </cfRule>
  </conditionalFormatting>
  <conditionalFormatting sqref="D365:E365">
    <cfRule type="expression" priority="660" aboveAverage="0" equalAverage="0" bottom="0" percent="0" rank="0" text="" dxfId="658">
      <formula>AI365="NO"</formula>
    </cfRule>
  </conditionalFormatting>
  <conditionalFormatting sqref="H365">
    <cfRule type="expression" priority="661" aboveAverage="0" equalAverage="0" bottom="0" percent="0" rank="0" text="" dxfId="659">
      <formula>$AL365="NO"</formula>
    </cfRule>
  </conditionalFormatting>
  <conditionalFormatting sqref="I365">
    <cfRule type="expression" priority="662" aboveAverage="0" equalAverage="0" bottom="0" percent="0" rank="0" text="" dxfId="660">
      <formula>AND($AM365="NO",I365&lt;&gt;"No aplica")</formula>
    </cfRule>
  </conditionalFormatting>
  <conditionalFormatting sqref="E365">
    <cfRule type="expression" priority="663" aboveAverage="0" equalAverage="0" bottom="0" percent="0" rank="0" text="" dxfId="661">
      <formula>AJ365="NO"</formula>
    </cfRule>
  </conditionalFormatting>
  <conditionalFormatting sqref="D365">
    <cfRule type="expression" priority="664" aboveAverage="0" equalAverage="0" bottom="0" percent="0" rank="0" text="" dxfId="662">
      <formula>$AI365="NO"</formula>
    </cfRule>
  </conditionalFormatting>
  <conditionalFormatting sqref="D364:E364">
    <cfRule type="expression" priority="665" aboveAverage="0" equalAverage="0" bottom="0" percent="0" rank="0" text="" dxfId="663">
      <formula>AI364="NO"</formula>
    </cfRule>
  </conditionalFormatting>
  <conditionalFormatting sqref="H364">
    <cfRule type="expression" priority="666" aboveAverage="0" equalAverage="0" bottom="0" percent="0" rank="0" text="" dxfId="664">
      <formula>$AL364="NO"</formula>
    </cfRule>
  </conditionalFormatting>
  <conditionalFormatting sqref="I364">
    <cfRule type="expression" priority="667" aboveAverage="0" equalAverage="0" bottom="0" percent="0" rank="0" text="" dxfId="665">
      <formula>AND($AM364="NO",I364&lt;&gt;"No aplica")</formula>
    </cfRule>
  </conditionalFormatting>
  <conditionalFormatting sqref="E364">
    <cfRule type="expression" priority="668" aboveAverage="0" equalAverage="0" bottom="0" percent="0" rank="0" text="" dxfId="666">
      <formula>AJ364="NO"</formula>
    </cfRule>
  </conditionalFormatting>
  <conditionalFormatting sqref="D364">
    <cfRule type="expression" priority="669" aboveAverage="0" equalAverage="0" bottom="0" percent="0" rank="0" text="" dxfId="667">
      <formula>$AI364="NO"</formula>
    </cfRule>
  </conditionalFormatting>
  <conditionalFormatting sqref="D363:E363">
    <cfRule type="expression" priority="670" aboveAverage="0" equalAverage="0" bottom="0" percent="0" rank="0" text="" dxfId="668">
      <formula>AI363="NO"</formula>
    </cfRule>
  </conditionalFormatting>
  <conditionalFormatting sqref="H363">
    <cfRule type="expression" priority="671" aboveAverage="0" equalAverage="0" bottom="0" percent="0" rank="0" text="" dxfId="669">
      <formula>$AL363="NO"</formula>
    </cfRule>
  </conditionalFormatting>
  <conditionalFormatting sqref="I363">
    <cfRule type="expression" priority="672" aboveAverage="0" equalAverage="0" bottom="0" percent="0" rank="0" text="" dxfId="670">
      <formula>AND($AM363="NO",I363&lt;&gt;"No aplica")</formula>
    </cfRule>
  </conditionalFormatting>
  <conditionalFormatting sqref="E363">
    <cfRule type="expression" priority="673" aboveAverage="0" equalAverage="0" bottom="0" percent="0" rank="0" text="" dxfId="671">
      <formula>AJ363="NO"</formula>
    </cfRule>
  </conditionalFormatting>
  <conditionalFormatting sqref="D363">
    <cfRule type="expression" priority="674" aboveAverage="0" equalAverage="0" bottom="0" percent="0" rank="0" text="" dxfId="672">
      <formula>$AI363="NO"</formula>
    </cfRule>
  </conditionalFormatting>
  <conditionalFormatting sqref="D362:E362">
    <cfRule type="expression" priority="675" aboveAverage="0" equalAverage="0" bottom="0" percent="0" rank="0" text="" dxfId="673">
      <formula>AI362="NO"</formula>
    </cfRule>
  </conditionalFormatting>
  <conditionalFormatting sqref="H362">
    <cfRule type="expression" priority="676" aboveAverage="0" equalAverage="0" bottom="0" percent="0" rank="0" text="" dxfId="674">
      <formula>$AL362="NO"</formula>
    </cfRule>
  </conditionalFormatting>
  <conditionalFormatting sqref="I362">
    <cfRule type="expression" priority="677" aboveAverage="0" equalAverage="0" bottom="0" percent="0" rank="0" text="" dxfId="675">
      <formula>AND($AM362="NO",I362&lt;&gt;"No aplica")</formula>
    </cfRule>
  </conditionalFormatting>
  <conditionalFormatting sqref="E362">
    <cfRule type="expression" priority="678" aboveAverage="0" equalAverage="0" bottom="0" percent="0" rank="0" text="" dxfId="676">
      <formula>AJ362="NO"</formula>
    </cfRule>
  </conditionalFormatting>
  <conditionalFormatting sqref="D362">
    <cfRule type="expression" priority="679" aboveAverage="0" equalAverage="0" bottom="0" percent="0" rank="0" text="" dxfId="677">
      <formula>$AI362="NO"</formula>
    </cfRule>
  </conditionalFormatting>
  <conditionalFormatting sqref="D361:E361">
    <cfRule type="expression" priority="680" aboveAverage="0" equalAverage="0" bottom="0" percent="0" rank="0" text="" dxfId="678">
      <formula>AI361="NO"</formula>
    </cfRule>
  </conditionalFormatting>
  <conditionalFormatting sqref="H361">
    <cfRule type="expression" priority="681" aboveAverage="0" equalAverage="0" bottom="0" percent="0" rank="0" text="" dxfId="679">
      <formula>$AL361="NO"</formula>
    </cfRule>
  </conditionalFormatting>
  <conditionalFormatting sqref="I361">
    <cfRule type="expression" priority="682" aboveAverage="0" equalAverage="0" bottom="0" percent="0" rank="0" text="" dxfId="680">
      <formula>AND($AM361="NO",I361&lt;&gt;"No aplica")</formula>
    </cfRule>
  </conditionalFormatting>
  <conditionalFormatting sqref="E361">
    <cfRule type="expression" priority="683" aboveAverage="0" equalAverage="0" bottom="0" percent="0" rank="0" text="" dxfId="681">
      <formula>AJ361="NO"</formula>
    </cfRule>
  </conditionalFormatting>
  <conditionalFormatting sqref="D361">
    <cfRule type="expression" priority="684" aboveAverage="0" equalAverage="0" bottom="0" percent="0" rank="0" text="" dxfId="682">
      <formula>$AI361="NO"</formula>
    </cfRule>
  </conditionalFormatting>
  <conditionalFormatting sqref="D360:E360">
    <cfRule type="expression" priority="685" aboveAverage="0" equalAverage="0" bottom="0" percent="0" rank="0" text="" dxfId="683">
      <formula>AI360="NO"</formula>
    </cfRule>
  </conditionalFormatting>
  <conditionalFormatting sqref="H360">
    <cfRule type="expression" priority="686" aboveAverage="0" equalAverage="0" bottom="0" percent="0" rank="0" text="" dxfId="684">
      <formula>$AL360="NO"</formula>
    </cfRule>
  </conditionalFormatting>
  <conditionalFormatting sqref="I360">
    <cfRule type="expression" priority="687" aboveAverage="0" equalAverage="0" bottom="0" percent="0" rank="0" text="" dxfId="685">
      <formula>AND($AM360="NO",I360&lt;&gt;"No aplica")</formula>
    </cfRule>
  </conditionalFormatting>
  <conditionalFormatting sqref="E360">
    <cfRule type="expression" priority="688" aboveAverage="0" equalAverage="0" bottom="0" percent="0" rank="0" text="" dxfId="686">
      <formula>AJ360="NO"</formula>
    </cfRule>
  </conditionalFormatting>
  <conditionalFormatting sqref="D360">
    <cfRule type="expression" priority="689" aboveAverage="0" equalAverage="0" bottom="0" percent="0" rank="0" text="" dxfId="687">
      <formula>$AI360="NO"</formula>
    </cfRule>
  </conditionalFormatting>
  <conditionalFormatting sqref="D380:E380">
    <cfRule type="expression" priority="690" aboveAverage="0" equalAverage="0" bottom="0" percent="0" rank="0" text="" dxfId="688">
      <formula>AI380="NO"</formula>
    </cfRule>
  </conditionalFormatting>
  <conditionalFormatting sqref="H380">
    <cfRule type="expression" priority="691" aboveAverage="0" equalAverage="0" bottom="0" percent="0" rank="0" text="" dxfId="689">
      <formula>$AL380="NO"</formula>
    </cfRule>
  </conditionalFormatting>
  <conditionalFormatting sqref="I380">
    <cfRule type="expression" priority="692" aboveAverage="0" equalAverage="0" bottom="0" percent="0" rank="0" text="" dxfId="690">
      <formula>AND($AM380="NO",I380&lt;&gt;"No aplica")</formula>
    </cfRule>
  </conditionalFormatting>
  <conditionalFormatting sqref="E380">
    <cfRule type="expression" priority="693" aboveAverage="0" equalAverage="0" bottom="0" percent="0" rank="0" text="" dxfId="691">
      <formula>AJ380="NO"</formula>
    </cfRule>
  </conditionalFormatting>
  <conditionalFormatting sqref="D380">
    <cfRule type="expression" priority="694" aboveAverage="0" equalAverage="0" bottom="0" percent="0" rank="0" text="" dxfId="692">
      <formula>$AI380="NO"</formula>
    </cfRule>
  </conditionalFormatting>
  <conditionalFormatting sqref="D379:E379">
    <cfRule type="expression" priority="695" aboveAverage="0" equalAverage="0" bottom="0" percent="0" rank="0" text="" dxfId="693">
      <formula>AI379="NO"</formula>
    </cfRule>
  </conditionalFormatting>
  <conditionalFormatting sqref="H379">
    <cfRule type="expression" priority="696" aboveAverage="0" equalAverage="0" bottom="0" percent="0" rank="0" text="" dxfId="694">
      <formula>$AL379="NO"</formula>
    </cfRule>
  </conditionalFormatting>
  <conditionalFormatting sqref="I379">
    <cfRule type="expression" priority="697" aboveAverage="0" equalAverage="0" bottom="0" percent="0" rank="0" text="" dxfId="695">
      <formula>AND($AM379="NO",I379&lt;&gt;"No aplica")</formula>
    </cfRule>
  </conditionalFormatting>
  <conditionalFormatting sqref="E379">
    <cfRule type="expression" priority="698" aboveAverage="0" equalAverage="0" bottom="0" percent="0" rank="0" text="" dxfId="696">
      <formula>AJ379="NO"</formula>
    </cfRule>
  </conditionalFormatting>
  <conditionalFormatting sqref="D379">
    <cfRule type="expression" priority="699" aboveAverage="0" equalAverage="0" bottom="0" percent="0" rank="0" text="" dxfId="697">
      <formula>$AI379="NO"</formula>
    </cfRule>
  </conditionalFormatting>
  <conditionalFormatting sqref="D378:E378">
    <cfRule type="expression" priority="700" aboveAverage="0" equalAverage="0" bottom="0" percent="0" rank="0" text="" dxfId="698">
      <formula>AI378="NO"</formula>
    </cfRule>
  </conditionalFormatting>
  <conditionalFormatting sqref="H378">
    <cfRule type="expression" priority="701" aboveAverage="0" equalAverage="0" bottom="0" percent="0" rank="0" text="" dxfId="699">
      <formula>$AL378="NO"</formula>
    </cfRule>
  </conditionalFormatting>
  <conditionalFormatting sqref="I378">
    <cfRule type="expression" priority="702" aboveAverage="0" equalAverage="0" bottom="0" percent="0" rank="0" text="" dxfId="700">
      <formula>AND($AM378="NO",I378&lt;&gt;"No aplica")</formula>
    </cfRule>
  </conditionalFormatting>
  <conditionalFormatting sqref="E378">
    <cfRule type="expression" priority="703" aboveAverage="0" equalAverage="0" bottom="0" percent="0" rank="0" text="" dxfId="701">
      <formula>AJ378="NO"</formula>
    </cfRule>
  </conditionalFormatting>
  <conditionalFormatting sqref="D378">
    <cfRule type="expression" priority="704" aboveAverage="0" equalAverage="0" bottom="0" percent="0" rank="0" text="" dxfId="702">
      <formula>$AI378="NO"</formula>
    </cfRule>
  </conditionalFormatting>
  <conditionalFormatting sqref="D377:E377">
    <cfRule type="expression" priority="705" aboveAverage="0" equalAverage="0" bottom="0" percent="0" rank="0" text="" dxfId="703">
      <formula>AI377="NO"</formula>
    </cfRule>
  </conditionalFormatting>
  <conditionalFormatting sqref="H377">
    <cfRule type="expression" priority="706" aboveAverage="0" equalAverage="0" bottom="0" percent="0" rank="0" text="" dxfId="704">
      <formula>$AL377="NO"</formula>
    </cfRule>
  </conditionalFormatting>
  <conditionalFormatting sqref="I377">
    <cfRule type="expression" priority="707" aboveAverage="0" equalAverage="0" bottom="0" percent="0" rank="0" text="" dxfId="705">
      <formula>AND($AM377="NO",I377&lt;&gt;"No aplica")</formula>
    </cfRule>
  </conditionalFormatting>
  <conditionalFormatting sqref="E377">
    <cfRule type="expression" priority="708" aboveAverage="0" equalAverage="0" bottom="0" percent="0" rank="0" text="" dxfId="706">
      <formula>AJ377="NO"</formula>
    </cfRule>
  </conditionalFormatting>
  <conditionalFormatting sqref="D377">
    <cfRule type="expression" priority="709" aboveAverage="0" equalAverage="0" bottom="0" percent="0" rank="0" text="" dxfId="707">
      <formula>$AI377="NO"</formula>
    </cfRule>
  </conditionalFormatting>
  <conditionalFormatting sqref="D376:E376">
    <cfRule type="expression" priority="710" aboveAverage="0" equalAverage="0" bottom="0" percent="0" rank="0" text="" dxfId="708">
      <formula>AI376="NO"</formula>
    </cfRule>
  </conditionalFormatting>
  <conditionalFormatting sqref="H376">
    <cfRule type="expression" priority="711" aboveAverage="0" equalAverage="0" bottom="0" percent="0" rank="0" text="" dxfId="709">
      <formula>$AL376="NO"</formula>
    </cfRule>
  </conditionalFormatting>
  <conditionalFormatting sqref="I376">
    <cfRule type="expression" priority="712" aboveAverage="0" equalAverage="0" bottom="0" percent="0" rank="0" text="" dxfId="710">
      <formula>AND($AM376="NO",I376&lt;&gt;"No aplica")</formula>
    </cfRule>
  </conditionalFormatting>
  <conditionalFormatting sqref="E376">
    <cfRule type="expression" priority="713" aboveAverage="0" equalAverage="0" bottom="0" percent="0" rank="0" text="" dxfId="711">
      <formula>AJ376="NO"</formula>
    </cfRule>
  </conditionalFormatting>
  <conditionalFormatting sqref="D376">
    <cfRule type="expression" priority="714" aboveAverage="0" equalAverage="0" bottom="0" percent="0" rank="0" text="" dxfId="712">
      <formula>$AI376="NO"</formula>
    </cfRule>
  </conditionalFormatting>
  <conditionalFormatting sqref="D375:E375">
    <cfRule type="expression" priority="715" aboveAverage="0" equalAverage="0" bottom="0" percent="0" rank="0" text="" dxfId="713">
      <formula>AI375="NO"</formula>
    </cfRule>
  </conditionalFormatting>
  <conditionalFormatting sqref="H375">
    <cfRule type="expression" priority="716" aboveAverage="0" equalAverage="0" bottom="0" percent="0" rank="0" text="" dxfId="714">
      <formula>$AL375="NO"</formula>
    </cfRule>
  </conditionalFormatting>
  <conditionalFormatting sqref="I375">
    <cfRule type="expression" priority="717" aboveAverage="0" equalAverage="0" bottom="0" percent="0" rank="0" text="" dxfId="715">
      <formula>AND($AM375="NO",I375&lt;&gt;"No aplica")</formula>
    </cfRule>
  </conditionalFormatting>
  <conditionalFormatting sqref="E375">
    <cfRule type="expression" priority="718" aboveAverage="0" equalAverage="0" bottom="0" percent="0" rank="0" text="" dxfId="716">
      <formula>AJ375="NO"</formula>
    </cfRule>
  </conditionalFormatting>
  <conditionalFormatting sqref="D375">
    <cfRule type="expression" priority="719" aboveAverage="0" equalAverage="0" bottom="0" percent="0" rank="0" text="" dxfId="717">
      <formula>$AI375="NO"</formula>
    </cfRule>
  </conditionalFormatting>
  <conditionalFormatting sqref="D374:E374">
    <cfRule type="expression" priority="720" aboveAverage="0" equalAverage="0" bottom="0" percent="0" rank="0" text="" dxfId="718">
      <formula>AI374="NO"</formula>
    </cfRule>
  </conditionalFormatting>
  <conditionalFormatting sqref="H374">
    <cfRule type="expression" priority="721" aboveAverage="0" equalAverage="0" bottom="0" percent="0" rank="0" text="" dxfId="719">
      <formula>$AL374="NO"</formula>
    </cfRule>
  </conditionalFormatting>
  <conditionalFormatting sqref="I374">
    <cfRule type="expression" priority="722" aboveAverage="0" equalAverage="0" bottom="0" percent="0" rank="0" text="" dxfId="720">
      <formula>AND($AM374="NO",I374&lt;&gt;"No aplica")</formula>
    </cfRule>
  </conditionalFormatting>
  <conditionalFormatting sqref="E374">
    <cfRule type="expression" priority="723" aboveAverage="0" equalAverage="0" bottom="0" percent="0" rank="0" text="" dxfId="721">
      <formula>AJ374="NO"</formula>
    </cfRule>
  </conditionalFormatting>
  <conditionalFormatting sqref="D374">
    <cfRule type="expression" priority="724" aboveAverage="0" equalAverage="0" bottom="0" percent="0" rank="0" text="" dxfId="722">
      <formula>$AI374="NO"</formula>
    </cfRule>
  </conditionalFormatting>
  <conditionalFormatting sqref="D373:E373">
    <cfRule type="expression" priority="725" aboveAverage="0" equalAverage="0" bottom="0" percent="0" rank="0" text="" dxfId="723">
      <formula>AI373="NO"</formula>
    </cfRule>
  </conditionalFormatting>
  <conditionalFormatting sqref="H373">
    <cfRule type="expression" priority="726" aboveAverage="0" equalAverage="0" bottom="0" percent="0" rank="0" text="" dxfId="724">
      <formula>$AL373="NO"</formula>
    </cfRule>
  </conditionalFormatting>
  <conditionalFormatting sqref="I373">
    <cfRule type="expression" priority="727" aboveAverage="0" equalAverage="0" bottom="0" percent="0" rank="0" text="" dxfId="725">
      <formula>AND($AM373="NO",I373&lt;&gt;"No aplica")</formula>
    </cfRule>
  </conditionalFormatting>
  <conditionalFormatting sqref="E373">
    <cfRule type="expression" priority="728" aboveAverage="0" equalAverage="0" bottom="0" percent="0" rank="0" text="" dxfId="726">
      <formula>AJ373="NO"</formula>
    </cfRule>
  </conditionalFormatting>
  <conditionalFormatting sqref="D373">
    <cfRule type="expression" priority="729" aboveAverage="0" equalAverage="0" bottom="0" percent="0" rank="0" text="" dxfId="727">
      <formula>$AI373="NO"</formula>
    </cfRule>
  </conditionalFormatting>
  <conditionalFormatting sqref="D372:E372">
    <cfRule type="expression" priority="730" aboveAverage="0" equalAverage="0" bottom="0" percent="0" rank="0" text="" dxfId="728">
      <formula>AI372="NO"</formula>
    </cfRule>
  </conditionalFormatting>
  <conditionalFormatting sqref="H372">
    <cfRule type="expression" priority="731" aboveAverage="0" equalAverage="0" bottom="0" percent="0" rank="0" text="" dxfId="729">
      <formula>$AL372="NO"</formula>
    </cfRule>
  </conditionalFormatting>
  <conditionalFormatting sqref="I372">
    <cfRule type="expression" priority="732" aboveAverage="0" equalAverage="0" bottom="0" percent="0" rank="0" text="" dxfId="730">
      <formula>AND($AM372="NO",I372&lt;&gt;"No aplica")</formula>
    </cfRule>
  </conditionalFormatting>
  <conditionalFormatting sqref="E372">
    <cfRule type="expression" priority="733" aboveAverage="0" equalAverage="0" bottom="0" percent="0" rank="0" text="" dxfId="731">
      <formula>AJ372="NO"</formula>
    </cfRule>
  </conditionalFormatting>
  <conditionalFormatting sqref="D372">
    <cfRule type="expression" priority="734" aboveAverage="0" equalAverage="0" bottom="0" percent="0" rank="0" text="" dxfId="732">
      <formula>$AI372="NO"</formula>
    </cfRule>
  </conditionalFormatting>
  <conditionalFormatting sqref="D371:E371">
    <cfRule type="expression" priority="735" aboveAverage="0" equalAverage="0" bottom="0" percent="0" rank="0" text="" dxfId="733">
      <formula>AI371="NO"</formula>
    </cfRule>
  </conditionalFormatting>
  <conditionalFormatting sqref="H371">
    <cfRule type="expression" priority="736" aboveAverage="0" equalAverage="0" bottom="0" percent="0" rank="0" text="" dxfId="734">
      <formula>$AL371="NO"</formula>
    </cfRule>
  </conditionalFormatting>
  <conditionalFormatting sqref="I371">
    <cfRule type="expression" priority="737" aboveAverage="0" equalAverage="0" bottom="0" percent="0" rank="0" text="" dxfId="735">
      <formula>AND($AM371="NO",I371&lt;&gt;"No aplica")</formula>
    </cfRule>
  </conditionalFormatting>
  <conditionalFormatting sqref="E371">
    <cfRule type="expression" priority="738" aboveAverage="0" equalAverage="0" bottom="0" percent="0" rank="0" text="" dxfId="736">
      <formula>AJ371="NO"</formula>
    </cfRule>
  </conditionalFormatting>
  <conditionalFormatting sqref="D371">
    <cfRule type="expression" priority="739" aboveAverage="0" equalAverage="0" bottom="0" percent="0" rank="0" text="" dxfId="737">
      <formula>$AI371="NO"</formula>
    </cfRule>
  </conditionalFormatting>
  <conditionalFormatting sqref="D403:E403">
    <cfRule type="expression" priority="740" aboveAverage="0" equalAverage="0" bottom="0" percent="0" rank="0" text="" dxfId="738">
      <formula>AI403="NO"</formula>
    </cfRule>
  </conditionalFormatting>
  <conditionalFormatting sqref="H403">
    <cfRule type="expression" priority="741" aboveAverage="0" equalAverage="0" bottom="0" percent="0" rank="0" text="" dxfId="739">
      <formula>$AL403="NO"</formula>
    </cfRule>
  </conditionalFormatting>
  <conditionalFormatting sqref="I403">
    <cfRule type="expression" priority="742" aboveAverage="0" equalAverage="0" bottom="0" percent="0" rank="0" text="" dxfId="740">
      <formula>AND($AM403="NO",I403&lt;&gt;"No aplica")</formula>
    </cfRule>
  </conditionalFormatting>
  <conditionalFormatting sqref="E403">
    <cfRule type="expression" priority="743" aboveAverage="0" equalAverage="0" bottom="0" percent="0" rank="0" text="" dxfId="741">
      <formula>AJ403="NO"</formula>
    </cfRule>
  </conditionalFormatting>
  <conditionalFormatting sqref="D403">
    <cfRule type="expression" priority="744" aboveAverage="0" equalAverage="0" bottom="0" percent="0" rank="0" text="" dxfId="742">
      <formula>$AI403="NO"</formula>
    </cfRule>
  </conditionalFormatting>
  <conditionalFormatting sqref="D391:E391">
    <cfRule type="expression" priority="745" aboveAverage="0" equalAverage="0" bottom="0" percent="0" rank="0" text="" dxfId="743">
      <formula>AI391="NO"</formula>
    </cfRule>
  </conditionalFormatting>
  <conditionalFormatting sqref="H391">
    <cfRule type="expression" priority="746" aboveAverage="0" equalAverage="0" bottom="0" percent="0" rank="0" text="" dxfId="744">
      <formula>$AL391="NO"</formula>
    </cfRule>
  </conditionalFormatting>
  <conditionalFormatting sqref="I391">
    <cfRule type="expression" priority="747" aboveAverage="0" equalAverage="0" bottom="0" percent="0" rank="0" text="" dxfId="745">
      <formula>AND($AM391="NO",I391&lt;&gt;"No aplica")</formula>
    </cfRule>
  </conditionalFormatting>
  <conditionalFormatting sqref="E391">
    <cfRule type="expression" priority="748" aboveAverage="0" equalAverage="0" bottom="0" percent="0" rank="0" text="" dxfId="746">
      <formula>AJ391="NO"</formula>
    </cfRule>
  </conditionalFormatting>
  <conditionalFormatting sqref="D391">
    <cfRule type="expression" priority="749" aboveAverage="0" equalAverage="0" bottom="0" percent="0" rank="0" text="" dxfId="747">
      <formula>$AI391="NO"</formula>
    </cfRule>
  </conditionalFormatting>
  <conditionalFormatting sqref="D390:E390">
    <cfRule type="expression" priority="750" aboveAverage="0" equalAverage="0" bottom="0" percent="0" rank="0" text="" dxfId="748">
      <formula>AI390="NO"</formula>
    </cfRule>
  </conditionalFormatting>
  <conditionalFormatting sqref="H390">
    <cfRule type="expression" priority="751" aboveAverage="0" equalAverage="0" bottom="0" percent="0" rank="0" text="" dxfId="749">
      <formula>$AL390="NO"</formula>
    </cfRule>
  </conditionalFormatting>
  <conditionalFormatting sqref="I390">
    <cfRule type="expression" priority="752" aboveAverage="0" equalAverage="0" bottom="0" percent="0" rank="0" text="" dxfId="750">
      <formula>AND($AM390="NO",I390&lt;&gt;"No aplica")</formula>
    </cfRule>
  </conditionalFormatting>
  <conditionalFormatting sqref="E390">
    <cfRule type="expression" priority="753" aboveAverage="0" equalAverage="0" bottom="0" percent="0" rank="0" text="" dxfId="751">
      <formula>AJ390="NO"</formula>
    </cfRule>
  </conditionalFormatting>
  <conditionalFormatting sqref="D390">
    <cfRule type="expression" priority="754" aboveAverage="0" equalAverage="0" bottom="0" percent="0" rank="0" text="" dxfId="752">
      <formula>$AI390="NO"</formula>
    </cfRule>
  </conditionalFormatting>
  <conditionalFormatting sqref="D389:E389">
    <cfRule type="expression" priority="755" aboveAverage="0" equalAverage="0" bottom="0" percent="0" rank="0" text="" dxfId="753">
      <formula>AI389="NO"</formula>
    </cfRule>
  </conditionalFormatting>
  <conditionalFormatting sqref="H389">
    <cfRule type="expression" priority="756" aboveAverage="0" equalAverage="0" bottom="0" percent="0" rank="0" text="" dxfId="754">
      <formula>$AL389="NO"</formula>
    </cfRule>
  </conditionalFormatting>
  <conditionalFormatting sqref="I389">
    <cfRule type="expression" priority="757" aboveAverage="0" equalAverage="0" bottom="0" percent="0" rank="0" text="" dxfId="755">
      <formula>AND($AM389="NO",I389&lt;&gt;"No aplica")</formula>
    </cfRule>
  </conditionalFormatting>
  <conditionalFormatting sqref="E389">
    <cfRule type="expression" priority="758" aboveAverage="0" equalAverage="0" bottom="0" percent="0" rank="0" text="" dxfId="756">
      <formula>AJ389="NO"</formula>
    </cfRule>
  </conditionalFormatting>
  <conditionalFormatting sqref="D389">
    <cfRule type="expression" priority="759" aboveAverage="0" equalAverage="0" bottom="0" percent="0" rank="0" text="" dxfId="757">
      <formula>$AI389="NO"</formula>
    </cfRule>
  </conditionalFormatting>
  <conditionalFormatting sqref="D388:E388">
    <cfRule type="expression" priority="760" aboveAverage="0" equalAverage="0" bottom="0" percent="0" rank="0" text="" dxfId="758">
      <formula>AI388="NO"</formula>
    </cfRule>
  </conditionalFormatting>
  <conditionalFormatting sqref="H388">
    <cfRule type="expression" priority="761" aboveAverage="0" equalAverage="0" bottom="0" percent="0" rank="0" text="" dxfId="759">
      <formula>$AL388="NO"</formula>
    </cfRule>
  </conditionalFormatting>
  <conditionalFormatting sqref="I388">
    <cfRule type="expression" priority="762" aboveAverage="0" equalAverage="0" bottom="0" percent="0" rank="0" text="" dxfId="760">
      <formula>AND($AM388="NO",I388&lt;&gt;"No aplica")</formula>
    </cfRule>
  </conditionalFormatting>
  <conditionalFormatting sqref="E388">
    <cfRule type="expression" priority="763" aboveAverage="0" equalAverage="0" bottom="0" percent="0" rank="0" text="" dxfId="761">
      <formula>AJ388="NO"</formula>
    </cfRule>
  </conditionalFormatting>
  <conditionalFormatting sqref="D388">
    <cfRule type="expression" priority="764" aboveAverage="0" equalAverage="0" bottom="0" percent="0" rank="0" text="" dxfId="762">
      <formula>$AI388="NO"</formula>
    </cfRule>
  </conditionalFormatting>
  <conditionalFormatting sqref="D387:E387">
    <cfRule type="expression" priority="765" aboveAverage="0" equalAverage="0" bottom="0" percent="0" rank="0" text="" dxfId="763">
      <formula>AI387="NO"</formula>
    </cfRule>
  </conditionalFormatting>
  <conditionalFormatting sqref="H387">
    <cfRule type="expression" priority="766" aboveAverage="0" equalAverage="0" bottom="0" percent="0" rank="0" text="" dxfId="764">
      <formula>$AL387="NO"</formula>
    </cfRule>
  </conditionalFormatting>
  <conditionalFormatting sqref="I387">
    <cfRule type="expression" priority="767" aboveAverage="0" equalAverage="0" bottom="0" percent="0" rank="0" text="" dxfId="765">
      <formula>AND($AM387="NO",I387&lt;&gt;"No aplica")</formula>
    </cfRule>
  </conditionalFormatting>
  <conditionalFormatting sqref="E387">
    <cfRule type="expression" priority="768" aboveAverage="0" equalAverage="0" bottom="0" percent="0" rank="0" text="" dxfId="766">
      <formula>AJ387="NO"</formula>
    </cfRule>
  </conditionalFormatting>
  <conditionalFormatting sqref="D387">
    <cfRule type="expression" priority="769" aboveAverage="0" equalAverage="0" bottom="0" percent="0" rank="0" text="" dxfId="767">
      <formula>$AI387="NO"</formula>
    </cfRule>
  </conditionalFormatting>
  <conditionalFormatting sqref="D386:E386">
    <cfRule type="expression" priority="770" aboveAverage="0" equalAverage="0" bottom="0" percent="0" rank="0" text="" dxfId="768">
      <formula>AI386="NO"</formula>
    </cfRule>
  </conditionalFormatting>
  <conditionalFormatting sqref="H386">
    <cfRule type="expression" priority="771" aboveAverage="0" equalAverage="0" bottom="0" percent="0" rank="0" text="" dxfId="769">
      <formula>$AL386="NO"</formula>
    </cfRule>
  </conditionalFormatting>
  <conditionalFormatting sqref="I386">
    <cfRule type="expression" priority="772" aboveAverage="0" equalAverage="0" bottom="0" percent="0" rank="0" text="" dxfId="770">
      <formula>AND($AM386="NO",I386&lt;&gt;"No aplica")</formula>
    </cfRule>
  </conditionalFormatting>
  <conditionalFormatting sqref="E386">
    <cfRule type="expression" priority="773" aboveAverage="0" equalAverage="0" bottom="0" percent="0" rank="0" text="" dxfId="771">
      <formula>AJ386="NO"</formula>
    </cfRule>
  </conditionalFormatting>
  <conditionalFormatting sqref="D386">
    <cfRule type="expression" priority="774" aboveAverage="0" equalAverage="0" bottom="0" percent="0" rank="0" text="" dxfId="772">
      <formula>$AI386="NO"</formula>
    </cfRule>
  </conditionalFormatting>
  <conditionalFormatting sqref="D385:E385">
    <cfRule type="expression" priority="775" aboveAverage="0" equalAverage="0" bottom="0" percent="0" rank="0" text="" dxfId="773">
      <formula>AI385="NO"</formula>
    </cfRule>
  </conditionalFormatting>
  <conditionalFormatting sqref="H385">
    <cfRule type="expression" priority="776" aboveAverage="0" equalAverage="0" bottom="0" percent="0" rank="0" text="" dxfId="774">
      <formula>$AL385="NO"</formula>
    </cfRule>
  </conditionalFormatting>
  <conditionalFormatting sqref="I385">
    <cfRule type="expression" priority="777" aboveAverage="0" equalAverage="0" bottom="0" percent="0" rank="0" text="" dxfId="775">
      <formula>AND($AM385="NO",I385&lt;&gt;"No aplica")</formula>
    </cfRule>
  </conditionalFormatting>
  <conditionalFormatting sqref="E385">
    <cfRule type="expression" priority="778" aboveAverage="0" equalAverage="0" bottom="0" percent="0" rank="0" text="" dxfId="776">
      <formula>AJ385="NO"</formula>
    </cfRule>
  </conditionalFormatting>
  <conditionalFormatting sqref="D385">
    <cfRule type="expression" priority="779" aboveAverage="0" equalAverage="0" bottom="0" percent="0" rank="0" text="" dxfId="777">
      <formula>$AI385="NO"</formula>
    </cfRule>
  </conditionalFormatting>
  <conditionalFormatting sqref="D384:E384">
    <cfRule type="expression" priority="780" aboveAverage="0" equalAverage="0" bottom="0" percent="0" rank="0" text="" dxfId="778">
      <formula>AI384="NO"</formula>
    </cfRule>
  </conditionalFormatting>
  <conditionalFormatting sqref="H384">
    <cfRule type="expression" priority="781" aboveAverage="0" equalAverage="0" bottom="0" percent="0" rank="0" text="" dxfId="779">
      <formula>$AL384="NO"</formula>
    </cfRule>
  </conditionalFormatting>
  <conditionalFormatting sqref="I384">
    <cfRule type="expression" priority="782" aboveAverage="0" equalAverage="0" bottom="0" percent="0" rank="0" text="" dxfId="780">
      <formula>AND($AM384="NO",I384&lt;&gt;"No aplica")</formula>
    </cfRule>
  </conditionalFormatting>
  <conditionalFormatting sqref="E384">
    <cfRule type="expression" priority="783" aboveAverage="0" equalAverage="0" bottom="0" percent="0" rank="0" text="" dxfId="781">
      <formula>AJ384="NO"</formula>
    </cfRule>
  </conditionalFormatting>
  <conditionalFormatting sqref="D384">
    <cfRule type="expression" priority="784" aboveAverage="0" equalAverage="0" bottom="0" percent="0" rank="0" text="" dxfId="782">
      <formula>$AI384="NO"</formula>
    </cfRule>
  </conditionalFormatting>
  <conditionalFormatting sqref="D383:E383">
    <cfRule type="expression" priority="785" aboveAverage="0" equalAverage="0" bottom="0" percent="0" rank="0" text="" dxfId="783">
      <formula>AI383="NO"</formula>
    </cfRule>
  </conditionalFormatting>
  <conditionalFormatting sqref="H383">
    <cfRule type="expression" priority="786" aboveAverage="0" equalAverage="0" bottom="0" percent="0" rank="0" text="" dxfId="784">
      <formula>$AL383="NO"</formula>
    </cfRule>
  </conditionalFormatting>
  <conditionalFormatting sqref="I383">
    <cfRule type="expression" priority="787" aboveAverage="0" equalAverage="0" bottom="0" percent="0" rank="0" text="" dxfId="785">
      <formula>AND($AM383="NO",I383&lt;&gt;"No aplica")</formula>
    </cfRule>
  </conditionalFormatting>
  <conditionalFormatting sqref="E383">
    <cfRule type="expression" priority="788" aboveAverage="0" equalAverage="0" bottom="0" percent="0" rank="0" text="" dxfId="786">
      <formula>AJ383="NO"</formula>
    </cfRule>
  </conditionalFormatting>
  <conditionalFormatting sqref="D383">
    <cfRule type="expression" priority="789" aboveAverage="0" equalAverage="0" bottom="0" percent="0" rank="0" text="" dxfId="787">
      <formula>$AI383="NO"</formula>
    </cfRule>
  </conditionalFormatting>
  <conditionalFormatting sqref="D382:E382">
    <cfRule type="expression" priority="790" aboveAverage="0" equalAverage="0" bottom="0" percent="0" rank="0" text="" dxfId="788">
      <formula>AI382="NO"</formula>
    </cfRule>
  </conditionalFormatting>
  <conditionalFormatting sqref="H382">
    <cfRule type="expression" priority="791" aboveAverage="0" equalAverage="0" bottom="0" percent="0" rank="0" text="" dxfId="789">
      <formula>$AL382="NO"</formula>
    </cfRule>
  </conditionalFormatting>
  <conditionalFormatting sqref="I382">
    <cfRule type="expression" priority="792" aboveAverage="0" equalAverage="0" bottom="0" percent="0" rank="0" text="" dxfId="790">
      <formula>AND($AM382="NO",I382&lt;&gt;"No aplica")</formula>
    </cfRule>
  </conditionalFormatting>
  <conditionalFormatting sqref="E382">
    <cfRule type="expression" priority="793" aboveAverage="0" equalAverage="0" bottom="0" percent="0" rank="0" text="" dxfId="791">
      <formula>AJ382="NO"</formula>
    </cfRule>
  </conditionalFormatting>
  <conditionalFormatting sqref="D382">
    <cfRule type="expression" priority="794" aboveAverage="0" equalAverage="0" bottom="0" percent="0" rank="0" text="" dxfId="792">
      <formula>$AI382="NO"</formula>
    </cfRule>
  </conditionalFormatting>
  <conditionalFormatting sqref="D402:E402">
    <cfRule type="expression" priority="795" aboveAverage="0" equalAverage="0" bottom="0" percent="0" rank="0" text="" dxfId="793">
      <formula>AI402="NO"</formula>
    </cfRule>
  </conditionalFormatting>
  <conditionalFormatting sqref="H402">
    <cfRule type="expression" priority="796" aboveAverage="0" equalAverage="0" bottom="0" percent="0" rank="0" text="" dxfId="794">
      <formula>$AL402="NO"</formula>
    </cfRule>
  </conditionalFormatting>
  <conditionalFormatting sqref="I402">
    <cfRule type="expression" priority="797" aboveAverage="0" equalAverage="0" bottom="0" percent="0" rank="0" text="" dxfId="795">
      <formula>AND($AM402="NO",I402&lt;&gt;"No aplica")</formula>
    </cfRule>
  </conditionalFormatting>
  <conditionalFormatting sqref="E402">
    <cfRule type="expression" priority="798" aboveAverage="0" equalAverage="0" bottom="0" percent="0" rank="0" text="" dxfId="796">
      <formula>AJ402="NO"</formula>
    </cfRule>
  </conditionalFormatting>
  <conditionalFormatting sqref="D402">
    <cfRule type="expression" priority="799" aboveAverage="0" equalAverage="0" bottom="0" percent="0" rank="0" text="" dxfId="797">
      <formula>$AI402="NO"</formula>
    </cfRule>
  </conditionalFormatting>
  <conditionalFormatting sqref="D401:E401">
    <cfRule type="expression" priority="800" aboveAverage="0" equalAverage="0" bottom="0" percent="0" rank="0" text="" dxfId="798">
      <formula>AI401="NO"</formula>
    </cfRule>
  </conditionalFormatting>
  <conditionalFormatting sqref="H401">
    <cfRule type="expression" priority="801" aboveAverage="0" equalAverage="0" bottom="0" percent="0" rank="0" text="" dxfId="799">
      <formula>$AL401="NO"</formula>
    </cfRule>
  </conditionalFormatting>
  <conditionalFormatting sqref="I401">
    <cfRule type="expression" priority="802" aboveAverage="0" equalAverage="0" bottom="0" percent="0" rank="0" text="" dxfId="800">
      <formula>AND($AM401="NO",I401&lt;&gt;"No aplica")</formula>
    </cfRule>
  </conditionalFormatting>
  <conditionalFormatting sqref="E401">
    <cfRule type="expression" priority="803" aboveAverage="0" equalAverage="0" bottom="0" percent="0" rank="0" text="" dxfId="801">
      <formula>AJ401="NO"</formula>
    </cfRule>
  </conditionalFormatting>
  <conditionalFormatting sqref="D401">
    <cfRule type="expression" priority="804" aboveAverage="0" equalAverage="0" bottom="0" percent="0" rank="0" text="" dxfId="802">
      <formula>$AI401="NO"</formula>
    </cfRule>
  </conditionalFormatting>
  <conditionalFormatting sqref="D400:E400">
    <cfRule type="expression" priority="805" aboveAverage="0" equalAverage="0" bottom="0" percent="0" rank="0" text="" dxfId="803">
      <formula>AI400="NO"</formula>
    </cfRule>
  </conditionalFormatting>
  <conditionalFormatting sqref="H400">
    <cfRule type="expression" priority="806" aboveAverage="0" equalAverage="0" bottom="0" percent="0" rank="0" text="" dxfId="804">
      <formula>$AL400="NO"</formula>
    </cfRule>
  </conditionalFormatting>
  <conditionalFormatting sqref="I400">
    <cfRule type="expression" priority="807" aboveAverage="0" equalAverage="0" bottom="0" percent="0" rank="0" text="" dxfId="805">
      <formula>AND($AM400="NO",I400&lt;&gt;"No aplica")</formula>
    </cfRule>
  </conditionalFormatting>
  <conditionalFormatting sqref="E400">
    <cfRule type="expression" priority="808" aboveAverage="0" equalAverage="0" bottom="0" percent="0" rank="0" text="" dxfId="806">
      <formula>AJ400="NO"</formula>
    </cfRule>
  </conditionalFormatting>
  <conditionalFormatting sqref="D400">
    <cfRule type="expression" priority="809" aboveAverage="0" equalAverage="0" bottom="0" percent="0" rank="0" text="" dxfId="807">
      <formula>$AI400="NO"</formula>
    </cfRule>
  </conditionalFormatting>
  <conditionalFormatting sqref="D399:E399">
    <cfRule type="expression" priority="810" aboveAverage="0" equalAverage="0" bottom="0" percent="0" rank="0" text="" dxfId="808">
      <formula>AI399="NO"</formula>
    </cfRule>
  </conditionalFormatting>
  <conditionalFormatting sqref="H399">
    <cfRule type="expression" priority="811" aboveAverage="0" equalAverage="0" bottom="0" percent="0" rank="0" text="" dxfId="809">
      <formula>$AL399="NO"</formula>
    </cfRule>
  </conditionalFormatting>
  <conditionalFormatting sqref="I399">
    <cfRule type="expression" priority="812" aboveAverage="0" equalAverage="0" bottom="0" percent="0" rank="0" text="" dxfId="810">
      <formula>AND($AM399="NO",I399&lt;&gt;"No aplica")</formula>
    </cfRule>
  </conditionalFormatting>
  <conditionalFormatting sqref="E399">
    <cfRule type="expression" priority="813" aboveAverage="0" equalAverage="0" bottom="0" percent="0" rank="0" text="" dxfId="811">
      <formula>AJ399="NO"</formula>
    </cfRule>
  </conditionalFormatting>
  <conditionalFormatting sqref="D399">
    <cfRule type="expression" priority="814" aboveAverage="0" equalAverage="0" bottom="0" percent="0" rank="0" text="" dxfId="812">
      <formula>$AI399="NO"</formula>
    </cfRule>
  </conditionalFormatting>
  <conditionalFormatting sqref="D398:E398">
    <cfRule type="expression" priority="815" aboveAverage="0" equalAverage="0" bottom="0" percent="0" rank="0" text="" dxfId="813">
      <formula>AI398="NO"</formula>
    </cfRule>
  </conditionalFormatting>
  <conditionalFormatting sqref="H398">
    <cfRule type="expression" priority="816" aboveAverage="0" equalAverage="0" bottom="0" percent="0" rank="0" text="" dxfId="814">
      <formula>$AL398="NO"</formula>
    </cfRule>
  </conditionalFormatting>
  <conditionalFormatting sqref="I398">
    <cfRule type="expression" priority="817" aboveAverage="0" equalAverage="0" bottom="0" percent="0" rank="0" text="" dxfId="815">
      <formula>AND($AM398="NO",I398&lt;&gt;"No aplica")</formula>
    </cfRule>
  </conditionalFormatting>
  <conditionalFormatting sqref="E398">
    <cfRule type="expression" priority="818" aboveAverage="0" equalAverage="0" bottom="0" percent="0" rank="0" text="" dxfId="816">
      <formula>AJ398="NO"</formula>
    </cfRule>
  </conditionalFormatting>
  <conditionalFormatting sqref="D398">
    <cfRule type="expression" priority="819" aboveAverage="0" equalAverage="0" bottom="0" percent="0" rank="0" text="" dxfId="817">
      <formula>$AI398="NO"</formula>
    </cfRule>
  </conditionalFormatting>
  <conditionalFormatting sqref="D397:E397">
    <cfRule type="expression" priority="820" aboveAverage="0" equalAverage="0" bottom="0" percent="0" rank="0" text="" dxfId="818">
      <formula>AI397="NO"</formula>
    </cfRule>
  </conditionalFormatting>
  <conditionalFormatting sqref="H397">
    <cfRule type="expression" priority="821" aboveAverage="0" equalAverage="0" bottom="0" percent="0" rank="0" text="" dxfId="819">
      <formula>$AL397="NO"</formula>
    </cfRule>
  </conditionalFormatting>
  <conditionalFormatting sqref="I397">
    <cfRule type="expression" priority="822" aboveAverage="0" equalAverage="0" bottom="0" percent="0" rank="0" text="" dxfId="820">
      <formula>AND($AM397="NO",I397&lt;&gt;"No aplica")</formula>
    </cfRule>
  </conditionalFormatting>
  <conditionalFormatting sqref="E397">
    <cfRule type="expression" priority="823" aboveAverage="0" equalAverage="0" bottom="0" percent="0" rank="0" text="" dxfId="821">
      <formula>AJ397="NO"</formula>
    </cfRule>
  </conditionalFormatting>
  <conditionalFormatting sqref="D397">
    <cfRule type="expression" priority="824" aboveAverage="0" equalAverage="0" bottom="0" percent="0" rank="0" text="" dxfId="822">
      <formula>$AI397="NO"</formula>
    </cfRule>
  </conditionalFormatting>
  <conditionalFormatting sqref="D396:E396">
    <cfRule type="expression" priority="825" aboveAverage="0" equalAverage="0" bottom="0" percent="0" rank="0" text="" dxfId="823">
      <formula>AI396="NO"</formula>
    </cfRule>
  </conditionalFormatting>
  <conditionalFormatting sqref="H396">
    <cfRule type="expression" priority="826" aboveAverage="0" equalAverage="0" bottom="0" percent="0" rank="0" text="" dxfId="824">
      <formula>$AL396="NO"</formula>
    </cfRule>
  </conditionalFormatting>
  <conditionalFormatting sqref="I396">
    <cfRule type="expression" priority="827" aboveAverage="0" equalAverage="0" bottom="0" percent="0" rank="0" text="" dxfId="825">
      <formula>AND($AM396="NO",I396&lt;&gt;"No aplica")</formula>
    </cfRule>
  </conditionalFormatting>
  <conditionalFormatting sqref="E396">
    <cfRule type="expression" priority="828" aboveAverage="0" equalAverage="0" bottom="0" percent="0" rank="0" text="" dxfId="826">
      <formula>AJ396="NO"</formula>
    </cfRule>
  </conditionalFormatting>
  <conditionalFormatting sqref="D396">
    <cfRule type="expression" priority="829" aboveAverage="0" equalAverage="0" bottom="0" percent="0" rank="0" text="" dxfId="827">
      <formula>$AI396="NO"</formula>
    </cfRule>
  </conditionalFormatting>
  <conditionalFormatting sqref="D393:E393">
    <cfRule type="expression" priority="830" aboveAverage="0" equalAverage="0" bottom="0" percent="0" rank="0" text="" dxfId="828">
      <formula>AI393="NO"</formula>
    </cfRule>
  </conditionalFormatting>
  <conditionalFormatting sqref="H393">
    <cfRule type="expression" priority="831" aboveAverage="0" equalAverage="0" bottom="0" percent="0" rank="0" text="" dxfId="829">
      <formula>$AL393="NO"</formula>
    </cfRule>
  </conditionalFormatting>
  <conditionalFormatting sqref="I393">
    <cfRule type="expression" priority="832" aboveAverage="0" equalAverage="0" bottom="0" percent="0" rank="0" text="" dxfId="830">
      <formula>AND($AM393="NO",I393&lt;&gt;"No aplica")</formula>
    </cfRule>
  </conditionalFormatting>
  <conditionalFormatting sqref="E393">
    <cfRule type="expression" priority="833" aboveAverage="0" equalAverage="0" bottom="0" percent="0" rank="0" text="" dxfId="831">
      <formula>AJ393="NO"</formula>
    </cfRule>
  </conditionalFormatting>
  <conditionalFormatting sqref="D393">
    <cfRule type="expression" priority="834" aboveAverage="0" equalAverage="0" bottom="0" percent="0" rank="0" text="" dxfId="832">
      <formula>$AI393="NO"</formula>
    </cfRule>
  </conditionalFormatting>
  <conditionalFormatting sqref="D392:E392">
    <cfRule type="expression" priority="835" aboveAverage="0" equalAverage="0" bottom="0" percent="0" rank="0" text="" dxfId="833">
      <formula>AI392="NO"</formula>
    </cfRule>
  </conditionalFormatting>
  <conditionalFormatting sqref="H392">
    <cfRule type="expression" priority="836" aboveAverage="0" equalAverage="0" bottom="0" percent="0" rank="0" text="" dxfId="834">
      <formula>$AL392="NO"</formula>
    </cfRule>
  </conditionalFormatting>
  <conditionalFormatting sqref="I392">
    <cfRule type="expression" priority="837" aboveAverage="0" equalAverage="0" bottom="0" percent="0" rank="0" text="" dxfId="835">
      <formula>AND($AM392="NO",I392&lt;&gt;"No aplica")</formula>
    </cfRule>
  </conditionalFormatting>
  <conditionalFormatting sqref="E392">
    <cfRule type="expression" priority="838" aboveAverage="0" equalAverage="0" bottom="0" percent="0" rank="0" text="" dxfId="836">
      <formula>AJ392="NO"</formula>
    </cfRule>
  </conditionalFormatting>
  <conditionalFormatting sqref="D392">
    <cfRule type="expression" priority="839" aboveAverage="0" equalAverage="0" bottom="0" percent="0" rank="0" text="" dxfId="837">
      <formula>$AI392="NO"</formula>
    </cfRule>
  </conditionalFormatting>
  <conditionalFormatting sqref="D395:E395">
    <cfRule type="expression" priority="840" aboveAverage="0" equalAverage="0" bottom="0" percent="0" rank="0" text="" dxfId="838">
      <formula>AI395="NO"</formula>
    </cfRule>
  </conditionalFormatting>
  <conditionalFormatting sqref="H395">
    <cfRule type="expression" priority="841" aboveAverage="0" equalAverage="0" bottom="0" percent="0" rank="0" text="" dxfId="839">
      <formula>$AL395="NO"</formula>
    </cfRule>
  </conditionalFormatting>
  <conditionalFormatting sqref="I395">
    <cfRule type="expression" priority="842" aboveAverage="0" equalAverage="0" bottom="0" percent="0" rank="0" text="" dxfId="840">
      <formula>AND($AM395="NO",I395&lt;&gt;"No aplica")</formula>
    </cfRule>
  </conditionalFormatting>
  <conditionalFormatting sqref="E395">
    <cfRule type="expression" priority="843" aboveAverage="0" equalAverage="0" bottom="0" percent="0" rank="0" text="" dxfId="841">
      <formula>AJ395="NO"</formula>
    </cfRule>
  </conditionalFormatting>
  <conditionalFormatting sqref="D395">
    <cfRule type="expression" priority="844" aboveAverage="0" equalAverage="0" bottom="0" percent="0" rank="0" text="" dxfId="842">
      <formula>$AI395="NO"</formula>
    </cfRule>
  </conditionalFormatting>
  <conditionalFormatting sqref="D394:E394">
    <cfRule type="expression" priority="845" aboveAverage="0" equalAverage="0" bottom="0" percent="0" rank="0" text="" dxfId="843">
      <formula>AI394="NO"</formula>
    </cfRule>
  </conditionalFormatting>
  <conditionalFormatting sqref="H394">
    <cfRule type="expression" priority="846" aboveAverage="0" equalAverage="0" bottom="0" percent="0" rank="0" text="" dxfId="844">
      <formula>$AL394="NO"</formula>
    </cfRule>
  </conditionalFormatting>
  <conditionalFormatting sqref="I394">
    <cfRule type="expression" priority="847" aboveAverage="0" equalAverage="0" bottom="0" percent="0" rank="0" text="" dxfId="845">
      <formula>AND($AM394="NO",I394&lt;&gt;"No aplica")</formula>
    </cfRule>
  </conditionalFormatting>
  <conditionalFormatting sqref="E394">
    <cfRule type="expression" priority="848" aboveAverage="0" equalAverage="0" bottom="0" percent="0" rank="0" text="" dxfId="846">
      <formula>AJ394="NO"</formula>
    </cfRule>
  </conditionalFormatting>
  <conditionalFormatting sqref="D394">
    <cfRule type="expression" priority="849" aboveAverage="0" equalAverage="0" bottom="0" percent="0" rank="0" text="" dxfId="847">
      <formula>$AI394="NO"</formula>
    </cfRule>
  </conditionalFormatting>
  <conditionalFormatting sqref="D424:E424">
    <cfRule type="expression" priority="850" aboveAverage="0" equalAverage="0" bottom="0" percent="0" rank="0" text="" dxfId="848">
      <formula>AI424="NO"</formula>
    </cfRule>
  </conditionalFormatting>
  <conditionalFormatting sqref="H424">
    <cfRule type="expression" priority="851" aboveAverage="0" equalAverage="0" bottom="0" percent="0" rank="0" text="" dxfId="849">
      <formula>$AL424="NO"</formula>
    </cfRule>
  </conditionalFormatting>
  <conditionalFormatting sqref="I424">
    <cfRule type="expression" priority="852" aboveAverage="0" equalAverage="0" bottom="0" percent="0" rank="0" text="" dxfId="850">
      <formula>AND($AM424="NO",I424&lt;&gt;"No aplica")</formula>
    </cfRule>
  </conditionalFormatting>
  <conditionalFormatting sqref="E424">
    <cfRule type="expression" priority="853" aboveAverage="0" equalAverage="0" bottom="0" percent="0" rank="0" text="" dxfId="851">
      <formula>AJ424="NO"</formula>
    </cfRule>
  </conditionalFormatting>
  <conditionalFormatting sqref="D424">
    <cfRule type="expression" priority="854" aboveAverage="0" equalAverage="0" bottom="0" percent="0" rank="0" text="" dxfId="852">
      <formula>$AI424="NO"</formula>
    </cfRule>
  </conditionalFormatting>
  <conditionalFormatting sqref="D423:E423">
    <cfRule type="expression" priority="855" aboveAverage="0" equalAverage="0" bottom="0" percent="0" rank="0" text="" dxfId="853">
      <formula>AI423="NO"</formula>
    </cfRule>
  </conditionalFormatting>
  <conditionalFormatting sqref="H423">
    <cfRule type="expression" priority="856" aboveAverage="0" equalAverage="0" bottom="0" percent="0" rank="0" text="" dxfId="854">
      <formula>$AL423="NO"</formula>
    </cfRule>
  </conditionalFormatting>
  <conditionalFormatting sqref="I423">
    <cfRule type="expression" priority="857" aboveAverage="0" equalAverage="0" bottom="0" percent="0" rank="0" text="" dxfId="855">
      <formula>AND($AM423="NO",I423&lt;&gt;"No aplica")</formula>
    </cfRule>
  </conditionalFormatting>
  <conditionalFormatting sqref="E423">
    <cfRule type="expression" priority="858" aboveAverage="0" equalAverage="0" bottom="0" percent="0" rank="0" text="" dxfId="856">
      <formula>AJ423="NO"</formula>
    </cfRule>
  </conditionalFormatting>
  <conditionalFormatting sqref="D423">
    <cfRule type="expression" priority="859" aboveAverage="0" equalAverage="0" bottom="0" percent="0" rank="0" text="" dxfId="857">
      <formula>$AI423="NO"</formula>
    </cfRule>
  </conditionalFormatting>
  <conditionalFormatting sqref="D412:E412">
    <cfRule type="expression" priority="860" aboveAverage="0" equalAverage="0" bottom="0" percent="0" rank="0" text="" dxfId="858">
      <formula>AI412="NO"</formula>
    </cfRule>
  </conditionalFormatting>
  <conditionalFormatting sqref="H412">
    <cfRule type="expression" priority="861" aboveAverage="0" equalAverage="0" bottom="0" percent="0" rank="0" text="" dxfId="859">
      <formula>$AL412="NO"</formula>
    </cfRule>
  </conditionalFormatting>
  <conditionalFormatting sqref="I412">
    <cfRule type="expression" priority="862" aboveAverage="0" equalAverage="0" bottom="0" percent="0" rank="0" text="" dxfId="860">
      <formula>AND($AM412="NO",I412&lt;&gt;"No aplica")</formula>
    </cfRule>
  </conditionalFormatting>
  <conditionalFormatting sqref="E412">
    <cfRule type="expression" priority="863" aboveAverage="0" equalAverage="0" bottom="0" percent="0" rank="0" text="" dxfId="861">
      <formula>AJ412="NO"</formula>
    </cfRule>
  </conditionalFormatting>
  <conditionalFormatting sqref="D412">
    <cfRule type="expression" priority="864" aboveAverage="0" equalAverage="0" bottom="0" percent="0" rank="0" text="" dxfId="862">
      <formula>$AI412="NO"</formula>
    </cfRule>
  </conditionalFormatting>
  <conditionalFormatting sqref="D404:E404">
    <cfRule type="expression" priority="865" aboveAverage="0" equalAverage="0" bottom="0" percent="0" rank="0" text="" dxfId="863">
      <formula>AI404="NO"</formula>
    </cfRule>
  </conditionalFormatting>
  <conditionalFormatting sqref="H404">
    <cfRule type="expression" priority="866" aboveAverage="0" equalAverage="0" bottom="0" percent="0" rank="0" text="" dxfId="864">
      <formula>$AL404="NO"</formula>
    </cfRule>
  </conditionalFormatting>
  <conditionalFormatting sqref="I404">
    <cfRule type="expression" priority="867" aboveAverage="0" equalAverage="0" bottom="0" percent="0" rank="0" text="" dxfId="865">
      <formula>AND($AM404="NO",I404&lt;&gt;"No aplica")</formula>
    </cfRule>
  </conditionalFormatting>
  <conditionalFormatting sqref="E404">
    <cfRule type="expression" priority="868" aboveAverage="0" equalAverage="0" bottom="0" percent="0" rank="0" text="" dxfId="866">
      <formula>AJ404="NO"</formula>
    </cfRule>
  </conditionalFormatting>
  <conditionalFormatting sqref="D404">
    <cfRule type="expression" priority="869" aboveAverage="0" equalAverage="0" bottom="0" percent="0" rank="0" text="" dxfId="867">
      <formula>$AI404="NO"</formula>
    </cfRule>
  </conditionalFormatting>
  <conditionalFormatting sqref="D411:E411">
    <cfRule type="expression" priority="870" aboveAverage="0" equalAverage="0" bottom="0" percent="0" rank="0" text="" dxfId="868">
      <formula>AI411="NO"</formula>
    </cfRule>
  </conditionalFormatting>
  <conditionalFormatting sqref="H411">
    <cfRule type="expression" priority="871" aboveAverage="0" equalAverage="0" bottom="0" percent="0" rank="0" text="" dxfId="869">
      <formula>$AL411="NO"</formula>
    </cfRule>
  </conditionalFormatting>
  <conditionalFormatting sqref="I411">
    <cfRule type="expression" priority="872" aboveAverage="0" equalAverage="0" bottom="0" percent="0" rank="0" text="" dxfId="870">
      <formula>AND($AM411="NO",I411&lt;&gt;"No aplica")</formula>
    </cfRule>
  </conditionalFormatting>
  <conditionalFormatting sqref="E411">
    <cfRule type="expression" priority="873" aboveAverage="0" equalAverage="0" bottom="0" percent="0" rank="0" text="" dxfId="871">
      <formula>AJ411="NO"</formula>
    </cfRule>
  </conditionalFormatting>
  <conditionalFormatting sqref="D411">
    <cfRule type="expression" priority="874" aboveAverage="0" equalAverage="0" bottom="0" percent="0" rank="0" text="" dxfId="872">
      <formula>$AI411="NO"</formula>
    </cfRule>
  </conditionalFormatting>
  <conditionalFormatting sqref="D410:E410">
    <cfRule type="expression" priority="875" aboveAverage="0" equalAverage="0" bottom="0" percent="0" rank="0" text="" dxfId="873">
      <formula>AI410="NO"</formula>
    </cfRule>
  </conditionalFormatting>
  <conditionalFormatting sqref="H410">
    <cfRule type="expression" priority="876" aboveAverage="0" equalAverage="0" bottom="0" percent="0" rank="0" text="" dxfId="874">
      <formula>$AL410="NO"</formula>
    </cfRule>
  </conditionalFormatting>
  <conditionalFormatting sqref="I410">
    <cfRule type="expression" priority="877" aboveAverage="0" equalAverage="0" bottom="0" percent="0" rank="0" text="" dxfId="875">
      <formula>AND($AM410="NO",I410&lt;&gt;"No aplica")</formula>
    </cfRule>
  </conditionalFormatting>
  <conditionalFormatting sqref="E410">
    <cfRule type="expression" priority="878" aboveAverage="0" equalAverage="0" bottom="0" percent="0" rank="0" text="" dxfId="876">
      <formula>AJ410="NO"</formula>
    </cfRule>
  </conditionalFormatting>
  <conditionalFormatting sqref="D410">
    <cfRule type="expression" priority="879" aboveAverage="0" equalAverage="0" bottom="0" percent="0" rank="0" text="" dxfId="877">
      <formula>$AI410="NO"</formula>
    </cfRule>
  </conditionalFormatting>
  <conditionalFormatting sqref="D409:E409">
    <cfRule type="expression" priority="880" aboveAverage="0" equalAverage="0" bottom="0" percent="0" rank="0" text="" dxfId="878">
      <formula>AI409="NO"</formula>
    </cfRule>
  </conditionalFormatting>
  <conditionalFormatting sqref="H409">
    <cfRule type="expression" priority="881" aboveAverage="0" equalAverage="0" bottom="0" percent="0" rank="0" text="" dxfId="879">
      <formula>$AL409="NO"</formula>
    </cfRule>
  </conditionalFormatting>
  <conditionalFormatting sqref="I409">
    <cfRule type="expression" priority="882" aboveAverage="0" equalAverage="0" bottom="0" percent="0" rank="0" text="" dxfId="880">
      <formula>AND($AM409="NO",I409&lt;&gt;"No aplica")</formula>
    </cfRule>
  </conditionalFormatting>
  <conditionalFormatting sqref="E409">
    <cfRule type="expression" priority="883" aboveAverage="0" equalAverage="0" bottom="0" percent="0" rank="0" text="" dxfId="881">
      <formula>AJ409="NO"</formula>
    </cfRule>
  </conditionalFormatting>
  <conditionalFormatting sqref="D409">
    <cfRule type="expression" priority="884" aboveAverage="0" equalAverage="0" bottom="0" percent="0" rank="0" text="" dxfId="882">
      <formula>$AI409="NO"</formula>
    </cfRule>
  </conditionalFormatting>
  <conditionalFormatting sqref="D408:E408">
    <cfRule type="expression" priority="885" aboveAverage="0" equalAverage="0" bottom="0" percent="0" rank="0" text="" dxfId="883">
      <formula>AI408="NO"</formula>
    </cfRule>
  </conditionalFormatting>
  <conditionalFormatting sqref="H408">
    <cfRule type="expression" priority="886" aboveAverage="0" equalAverage="0" bottom="0" percent="0" rank="0" text="" dxfId="884">
      <formula>$AL408="NO"</formula>
    </cfRule>
  </conditionalFormatting>
  <conditionalFormatting sqref="I408">
    <cfRule type="expression" priority="887" aboveAverage="0" equalAverage="0" bottom="0" percent="0" rank="0" text="" dxfId="885">
      <formula>AND($AM408="NO",I408&lt;&gt;"No aplica")</formula>
    </cfRule>
  </conditionalFormatting>
  <conditionalFormatting sqref="E408">
    <cfRule type="expression" priority="888" aboveAverage="0" equalAverage="0" bottom="0" percent="0" rank="0" text="" dxfId="886">
      <formula>AJ408="NO"</formula>
    </cfRule>
  </conditionalFormatting>
  <conditionalFormatting sqref="D408">
    <cfRule type="expression" priority="889" aboveAverage="0" equalAverage="0" bottom="0" percent="0" rank="0" text="" dxfId="887">
      <formula>$AI408="NO"</formula>
    </cfRule>
  </conditionalFormatting>
  <conditionalFormatting sqref="D407:E407">
    <cfRule type="expression" priority="890" aboveAverage="0" equalAverage="0" bottom="0" percent="0" rank="0" text="" dxfId="888">
      <formula>AI407="NO"</formula>
    </cfRule>
  </conditionalFormatting>
  <conditionalFormatting sqref="H407">
    <cfRule type="expression" priority="891" aboveAverage="0" equalAverage="0" bottom="0" percent="0" rank="0" text="" dxfId="889">
      <formula>$AL407="NO"</formula>
    </cfRule>
  </conditionalFormatting>
  <conditionalFormatting sqref="I407">
    <cfRule type="expression" priority="892" aboveAverage="0" equalAverage="0" bottom="0" percent="0" rank="0" text="" dxfId="890">
      <formula>AND($AM407="NO",I407&lt;&gt;"No aplica")</formula>
    </cfRule>
  </conditionalFormatting>
  <conditionalFormatting sqref="E407">
    <cfRule type="expression" priority="893" aboveAverage="0" equalAverage="0" bottom="0" percent="0" rank="0" text="" dxfId="891">
      <formula>AJ407="NO"</formula>
    </cfRule>
  </conditionalFormatting>
  <conditionalFormatting sqref="D407">
    <cfRule type="expression" priority="894" aboveAverage="0" equalAverage="0" bottom="0" percent="0" rank="0" text="" dxfId="892">
      <formula>$AI407="NO"</formula>
    </cfRule>
  </conditionalFormatting>
  <conditionalFormatting sqref="D406:E406">
    <cfRule type="expression" priority="895" aboveAverage="0" equalAverage="0" bottom="0" percent="0" rank="0" text="" dxfId="893">
      <formula>AI406="NO"</formula>
    </cfRule>
  </conditionalFormatting>
  <conditionalFormatting sqref="H406">
    <cfRule type="expression" priority="896" aboveAverage="0" equalAverage="0" bottom="0" percent="0" rank="0" text="" dxfId="894">
      <formula>$AL406="NO"</formula>
    </cfRule>
  </conditionalFormatting>
  <conditionalFormatting sqref="I406">
    <cfRule type="expression" priority="897" aboveAverage="0" equalAverage="0" bottom="0" percent="0" rank="0" text="" dxfId="895">
      <formula>AND($AM406="NO",I406&lt;&gt;"No aplica")</formula>
    </cfRule>
  </conditionalFormatting>
  <conditionalFormatting sqref="E406">
    <cfRule type="expression" priority="898" aboveAverage="0" equalAverage="0" bottom="0" percent="0" rank="0" text="" dxfId="896">
      <formula>AJ406="NO"</formula>
    </cfRule>
  </conditionalFormatting>
  <conditionalFormatting sqref="D406">
    <cfRule type="expression" priority="899" aboveAverage="0" equalAverage="0" bottom="0" percent="0" rank="0" text="" dxfId="897">
      <formula>$AI406="NO"</formula>
    </cfRule>
  </conditionalFormatting>
  <conditionalFormatting sqref="D405:E405">
    <cfRule type="expression" priority="900" aboveAverage="0" equalAverage="0" bottom="0" percent="0" rank="0" text="" dxfId="898">
      <formula>AI405="NO"</formula>
    </cfRule>
  </conditionalFormatting>
  <conditionalFormatting sqref="H405">
    <cfRule type="expression" priority="901" aboveAverage="0" equalAverage="0" bottom="0" percent="0" rank="0" text="" dxfId="899">
      <formula>$AL405="NO"</formula>
    </cfRule>
  </conditionalFormatting>
  <conditionalFormatting sqref="I405">
    <cfRule type="expression" priority="902" aboveAverage="0" equalAverage="0" bottom="0" percent="0" rank="0" text="" dxfId="900">
      <formula>AND($AM405="NO",I405&lt;&gt;"No aplica")</formula>
    </cfRule>
  </conditionalFormatting>
  <conditionalFormatting sqref="E405">
    <cfRule type="expression" priority="903" aboveAverage="0" equalAverage="0" bottom="0" percent="0" rank="0" text="" dxfId="901">
      <formula>AJ405="NO"</formula>
    </cfRule>
  </conditionalFormatting>
  <conditionalFormatting sqref="D405">
    <cfRule type="expression" priority="904" aboveAverage="0" equalAverage="0" bottom="0" percent="0" rank="0" text="" dxfId="902">
      <formula>$AI405="NO"</formula>
    </cfRule>
  </conditionalFormatting>
  <conditionalFormatting sqref="D422:E422">
    <cfRule type="expression" priority="905" aboveAverage="0" equalAverage="0" bottom="0" percent="0" rank="0" text="" dxfId="903">
      <formula>AI422="NO"</formula>
    </cfRule>
  </conditionalFormatting>
  <conditionalFormatting sqref="H422">
    <cfRule type="expression" priority="906" aboveAverage="0" equalAverage="0" bottom="0" percent="0" rank="0" text="" dxfId="904">
      <formula>$AL422="NO"</formula>
    </cfRule>
  </conditionalFormatting>
  <conditionalFormatting sqref="I422">
    <cfRule type="expression" priority="907" aboveAverage="0" equalAverage="0" bottom="0" percent="0" rank="0" text="" dxfId="905">
      <formula>AND($AM422="NO",I422&lt;&gt;"No aplica")</formula>
    </cfRule>
  </conditionalFormatting>
  <conditionalFormatting sqref="E422">
    <cfRule type="expression" priority="908" aboveAverage="0" equalAverage="0" bottom="0" percent="0" rank="0" text="" dxfId="906">
      <formula>AJ422="NO"</formula>
    </cfRule>
  </conditionalFormatting>
  <conditionalFormatting sqref="D422">
    <cfRule type="expression" priority="909" aboveAverage="0" equalAverage="0" bottom="0" percent="0" rank="0" text="" dxfId="907">
      <formula>$AI422="NO"</formula>
    </cfRule>
  </conditionalFormatting>
  <conditionalFormatting sqref="D420:E420">
    <cfRule type="expression" priority="910" aboveAverage="0" equalAverage="0" bottom="0" percent="0" rank="0" text="" dxfId="908">
      <formula>AI420="NO"</formula>
    </cfRule>
  </conditionalFormatting>
  <conditionalFormatting sqref="H420">
    <cfRule type="expression" priority="911" aboveAverage="0" equalAverage="0" bottom="0" percent="0" rank="0" text="" dxfId="909">
      <formula>$AL420="NO"</formula>
    </cfRule>
  </conditionalFormatting>
  <conditionalFormatting sqref="I420">
    <cfRule type="expression" priority="912" aboveAverage="0" equalAverage="0" bottom="0" percent="0" rank="0" text="" dxfId="910">
      <formula>AND($AM420="NO",I420&lt;&gt;"No aplica")</formula>
    </cfRule>
  </conditionalFormatting>
  <conditionalFormatting sqref="E420">
    <cfRule type="expression" priority="913" aboveAverage="0" equalAverage="0" bottom="0" percent="0" rank="0" text="" dxfId="911">
      <formula>AJ420="NO"</formula>
    </cfRule>
  </conditionalFormatting>
  <conditionalFormatting sqref="D420">
    <cfRule type="expression" priority="914" aboveAverage="0" equalAverage="0" bottom="0" percent="0" rank="0" text="" dxfId="912">
      <formula>$AI420="NO"</formula>
    </cfRule>
  </conditionalFormatting>
  <conditionalFormatting sqref="D419:E419">
    <cfRule type="expression" priority="915" aboveAverage="0" equalAverage="0" bottom="0" percent="0" rank="0" text="" dxfId="913">
      <formula>AI419="NO"</formula>
    </cfRule>
  </conditionalFormatting>
  <conditionalFormatting sqref="H419">
    <cfRule type="expression" priority="916" aboveAverage="0" equalAverage="0" bottom="0" percent="0" rank="0" text="" dxfId="914">
      <formula>$AL419="NO"</formula>
    </cfRule>
  </conditionalFormatting>
  <conditionalFormatting sqref="I419">
    <cfRule type="expression" priority="917" aboveAverage="0" equalAverage="0" bottom="0" percent="0" rank="0" text="" dxfId="915">
      <formula>AND($AM419="NO",I419&lt;&gt;"No aplica")</formula>
    </cfRule>
  </conditionalFormatting>
  <conditionalFormatting sqref="E419">
    <cfRule type="expression" priority="918" aboveAverage="0" equalAverage="0" bottom="0" percent="0" rank="0" text="" dxfId="916">
      <formula>AJ419="NO"</formula>
    </cfRule>
  </conditionalFormatting>
  <conditionalFormatting sqref="D419">
    <cfRule type="expression" priority="919" aboveAverage="0" equalAverage="0" bottom="0" percent="0" rank="0" text="" dxfId="917">
      <formula>$AI419="NO"</formula>
    </cfRule>
  </conditionalFormatting>
  <conditionalFormatting sqref="D418:E418">
    <cfRule type="expression" priority="920" aboveAverage="0" equalAverage="0" bottom="0" percent="0" rank="0" text="" dxfId="918">
      <formula>AI418="NO"</formula>
    </cfRule>
  </conditionalFormatting>
  <conditionalFormatting sqref="H418">
    <cfRule type="expression" priority="921" aboveAverage="0" equalAverage="0" bottom="0" percent="0" rank="0" text="" dxfId="919">
      <formula>$AL418="NO"</formula>
    </cfRule>
  </conditionalFormatting>
  <conditionalFormatting sqref="I418">
    <cfRule type="expression" priority="922" aboveAverage="0" equalAverage="0" bottom="0" percent="0" rank="0" text="" dxfId="920">
      <formula>AND($AM418="NO",I418&lt;&gt;"No aplica")</formula>
    </cfRule>
  </conditionalFormatting>
  <conditionalFormatting sqref="E418">
    <cfRule type="expression" priority="923" aboveAverage="0" equalAverage="0" bottom="0" percent="0" rank="0" text="" dxfId="921">
      <formula>AJ418="NO"</formula>
    </cfRule>
  </conditionalFormatting>
  <conditionalFormatting sqref="D418">
    <cfRule type="expression" priority="924" aboveAverage="0" equalAverage="0" bottom="0" percent="0" rank="0" text="" dxfId="922">
      <formula>$AI418="NO"</formula>
    </cfRule>
  </conditionalFormatting>
  <conditionalFormatting sqref="D417:E417">
    <cfRule type="expression" priority="925" aboveAverage="0" equalAverage="0" bottom="0" percent="0" rank="0" text="" dxfId="923">
      <formula>AI417="NO"</formula>
    </cfRule>
  </conditionalFormatting>
  <conditionalFormatting sqref="H417">
    <cfRule type="expression" priority="926" aboveAverage="0" equalAverage="0" bottom="0" percent="0" rank="0" text="" dxfId="924">
      <formula>$AL417="NO"</formula>
    </cfRule>
  </conditionalFormatting>
  <conditionalFormatting sqref="I417">
    <cfRule type="expression" priority="927" aboveAverage="0" equalAverage="0" bottom="0" percent="0" rank="0" text="" dxfId="925">
      <formula>AND($AM417="NO",I417&lt;&gt;"No aplica")</formula>
    </cfRule>
  </conditionalFormatting>
  <conditionalFormatting sqref="E417">
    <cfRule type="expression" priority="928" aboveAverage="0" equalAverage="0" bottom="0" percent="0" rank="0" text="" dxfId="926">
      <formula>AJ417="NO"</formula>
    </cfRule>
  </conditionalFormatting>
  <conditionalFormatting sqref="D417">
    <cfRule type="expression" priority="929" aboveAverage="0" equalAverage="0" bottom="0" percent="0" rank="0" text="" dxfId="927">
      <formula>$AI417="NO"</formula>
    </cfRule>
  </conditionalFormatting>
  <conditionalFormatting sqref="D414:E414">
    <cfRule type="expression" priority="930" aboveAverage="0" equalAverage="0" bottom="0" percent="0" rank="0" text="" dxfId="928">
      <formula>AI414="NO"</formula>
    </cfRule>
  </conditionalFormatting>
  <conditionalFormatting sqref="H414">
    <cfRule type="expression" priority="931" aboveAverage="0" equalAverage="0" bottom="0" percent="0" rank="0" text="" dxfId="929">
      <formula>$AL414="NO"</formula>
    </cfRule>
  </conditionalFormatting>
  <conditionalFormatting sqref="I414">
    <cfRule type="expression" priority="932" aboveAverage="0" equalAverage="0" bottom="0" percent="0" rank="0" text="" dxfId="930">
      <formula>AND($AM414="NO",I414&lt;&gt;"No aplica")</formula>
    </cfRule>
  </conditionalFormatting>
  <conditionalFormatting sqref="E414">
    <cfRule type="expression" priority="933" aboveAverage="0" equalAverage="0" bottom="0" percent="0" rank="0" text="" dxfId="931">
      <formula>AJ414="NO"</formula>
    </cfRule>
  </conditionalFormatting>
  <conditionalFormatting sqref="D414">
    <cfRule type="expression" priority="934" aboveAverage="0" equalAverage="0" bottom="0" percent="0" rank="0" text="" dxfId="932">
      <formula>$AI414="NO"</formula>
    </cfRule>
  </conditionalFormatting>
  <conditionalFormatting sqref="D416:E416">
    <cfRule type="expression" priority="935" aboveAverage="0" equalAverage="0" bottom="0" percent="0" rank="0" text="" dxfId="933">
      <formula>AI416="NO"</formula>
    </cfRule>
  </conditionalFormatting>
  <conditionalFormatting sqref="H416">
    <cfRule type="expression" priority="936" aboveAverage="0" equalAverage="0" bottom="0" percent="0" rank="0" text="" dxfId="934">
      <formula>$AL416="NO"</formula>
    </cfRule>
  </conditionalFormatting>
  <conditionalFormatting sqref="I416">
    <cfRule type="expression" priority="937" aboveAverage="0" equalAverage="0" bottom="0" percent="0" rank="0" text="" dxfId="935">
      <formula>AND($AM416="NO",I416&lt;&gt;"No aplica")</formula>
    </cfRule>
  </conditionalFormatting>
  <conditionalFormatting sqref="E416">
    <cfRule type="expression" priority="938" aboveAverage="0" equalAverage="0" bottom="0" percent="0" rank="0" text="" dxfId="936">
      <formula>AJ416="NO"</formula>
    </cfRule>
  </conditionalFormatting>
  <conditionalFormatting sqref="D416">
    <cfRule type="expression" priority="939" aboveAverage="0" equalAverage="0" bottom="0" percent="0" rank="0" text="" dxfId="937">
      <formula>$AI416="NO"</formula>
    </cfRule>
  </conditionalFormatting>
  <conditionalFormatting sqref="D415:E415">
    <cfRule type="expression" priority="940" aboveAverage="0" equalAverage="0" bottom="0" percent="0" rank="0" text="" dxfId="938">
      <formula>AI415="NO"</formula>
    </cfRule>
  </conditionalFormatting>
  <conditionalFormatting sqref="H415">
    <cfRule type="expression" priority="941" aboveAverage="0" equalAverage="0" bottom="0" percent="0" rank="0" text="" dxfId="939">
      <formula>$AL415="NO"</formula>
    </cfRule>
  </conditionalFormatting>
  <conditionalFormatting sqref="I415">
    <cfRule type="expression" priority="942" aboveAverage="0" equalAverage="0" bottom="0" percent="0" rank="0" text="" dxfId="940">
      <formula>AND($AM415="NO",I415&lt;&gt;"No aplica")</formula>
    </cfRule>
  </conditionalFormatting>
  <conditionalFormatting sqref="E415">
    <cfRule type="expression" priority="943" aboveAverage="0" equalAverage="0" bottom="0" percent="0" rank="0" text="" dxfId="941">
      <formula>AJ415="NO"</formula>
    </cfRule>
  </conditionalFormatting>
  <conditionalFormatting sqref="D415">
    <cfRule type="expression" priority="944" aboveAverage="0" equalAverage="0" bottom="0" percent="0" rank="0" text="" dxfId="942">
      <formula>$AI415="NO"</formula>
    </cfRule>
  </conditionalFormatting>
  <conditionalFormatting sqref="D426:E429">
    <cfRule type="expression" priority="945" aboveAverage="0" equalAverage="0" bottom="0" percent="0" rank="0" text="" dxfId="943">
      <formula>AI426="NO"</formula>
    </cfRule>
  </conditionalFormatting>
  <conditionalFormatting sqref="H426:H429">
    <cfRule type="expression" priority="946" aboveAverage="0" equalAverage="0" bottom="0" percent="0" rank="0" text="" dxfId="944">
      <formula>$AL426="NO"</formula>
    </cfRule>
  </conditionalFormatting>
  <conditionalFormatting sqref="I426:I429">
    <cfRule type="expression" priority="947" aboveAverage="0" equalAverage="0" bottom="0" percent="0" rank="0" text="" dxfId="945">
      <formula>AND($AM426="NO",I426&lt;&gt;"No aplica")</formula>
    </cfRule>
  </conditionalFormatting>
  <conditionalFormatting sqref="E426:E429">
    <cfRule type="expression" priority="948" aboveAverage="0" equalAverage="0" bottom="0" percent="0" rank="0" text="" dxfId="946">
      <formula>AJ426="NO"</formula>
    </cfRule>
  </conditionalFormatting>
  <conditionalFormatting sqref="D426:D429">
    <cfRule type="expression" priority="949" aboveAverage="0" equalAverage="0" bottom="0" percent="0" rank="0" text="" dxfId="947">
      <formula>$AI426="NO"</formula>
    </cfRule>
  </conditionalFormatting>
  <conditionalFormatting sqref="D431:E433">
    <cfRule type="expression" priority="950" aboveAverage="0" equalAverage="0" bottom="0" percent="0" rank="0" text="" dxfId="948">
      <formula>AI431="NO"</formula>
    </cfRule>
  </conditionalFormatting>
  <conditionalFormatting sqref="H431:H433">
    <cfRule type="expression" priority="951" aboveAverage="0" equalAverage="0" bottom="0" percent="0" rank="0" text="" dxfId="949">
      <formula>$AL431="NO"</formula>
    </cfRule>
  </conditionalFormatting>
  <conditionalFormatting sqref="I431:I433">
    <cfRule type="expression" priority="952" aboveAverage="0" equalAverage="0" bottom="0" percent="0" rank="0" text="" dxfId="950">
      <formula>AND($AM431="NO",I431&lt;&gt;"No aplica")</formula>
    </cfRule>
  </conditionalFormatting>
  <conditionalFormatting sqref="E431:E433">
    <cfRule type="expression" priority="953" aboveAverage="0" equalAverage="0" bottom="0" percent="0" rank="0" text="" dxfId="951">
      <formula>AJ431="NO"</formula>
    </cfRule>
  </conditionalFormatting>
  <conditionalFormatting sqref="D431:D433">
    <cfRule type="expression" priority="954" aboveAverage="0" equalAverage="0" bottom="0" percent="0" rank="0" text="" dxfId="952">
      <formula>$AI431="NO"</formula>
    </cfRule>
  </conditionalFormatting>
  <conditionalFormatting sqref="F431:F434 F219 F240:F429 F229:F233">
    <cfRule type="expression" priority="955" aboveAverage="0" equalAverage="0" bottom="0" percent="0" rank="0" text="" dxfId="953">
      <formula>AND($AK219="NO",$F219&lt;&gt;"No aplica")</formula>
    </cfRule>
  </conditionalFormatting>
  <conditionalFormatting sqref="D430:E430">
    <cfRule type="expression" priority="956" aboveAverage="0" equalAverage="0" bottom="0" percent="0" rank="0" text="" dxfId="954">
      <formula>AI430="NO"</formula>
    </cfRule>
  </conditionalFormatting>
  <conditionalFormatting sqref="H430">
    <cfRule type="expression" priority="957" aboveAverage="0" equalAverage="0" bottom="0" percent="0" rank="0" text="" dxfId="955">
      <formula>$AL430="NO"</formula>
    </cfRule>
  </conditionalFormatting>
  <conditionalFormatting sqref="I430">
    <cfRule type="expression" priority="958" aboveAverage="0" equalAverage="0" bottom="0" percent="0" rank="0" text="" dxfId="956">
      <formula>AND($AM430="NO",I430&lt;&gt;"No aplica")</formula>
    </cfRule>
  </conditionalFormatting>
  <conditionalFormatting sqref="E430">
    <cfRule type="expression" priority="959" aboveAverage="0" equalAverage="0" bottom="0" percent="0" rank="0" text="" dxfId="957">
      <formula>AJ430="NO"</formula>
    </cfRule>
  </conditionalFormatting>
  <conditionalFormatting sqref="D430">
    <cfRule type="expression" priority="960" aboveAverage="0" equalAverage="0" bottom="0" percent="0" rank="0" text="" dxfId="958">
      <formula>$AI430="NO"</formula>
    </cfRule>
  </conditionalFormatting>
  <conditionalFormatting sqref="F430">
    <cfRule type="expression" priority="961" aboveAverage="0" equalAverage="0" bottom="0" percent="0" rank="0" text="" dxfId="959">
      <formula>AND($AK430="NO",$F430&lt;&gt;"No aplica")</formula>
    </cfRule>
  </conditionalFormatting>
  <conditionalFormatting sqref="H14:H226">
    <cfRule type="expression" priority="962" aboveAverage="0" equalAverage="0" bottom="0" percent="0" rank="0" text="" dxfId="960">
      <formula>$AL14="NO"</formula>
    </cfRule>
  </conditionalFormatting>
  <conditionalFormatting sqref="I14:I218 I223:I226">
    <cfRule type="expression" priority="963" aboveAverage="0" equalAverage="0" bottom="0" percent="0" rank="0" text="" dxfId="961">
      <formula>AND($AM14="NO",I14&lt;&gt;"No aplica")</formula>
    </cfRule>
  </conditionalFormatting>
  <conditionalFormatting sqref="D14:D33">
    <cfRule type="expression" priority="964" aboveAverage="0" equalAverage="0" bottom="0" percent="0" rank="0" text="" dxfId="962">
      <formula>$AJ14="NO"</formula>
    </cfRule>
  </conditionalFormatting>
  <conditionalFormatting sqref="E14:E33">
    <cfRule type="expression" priority="965" aboveAverage="0" equalAverage="0" bottom="0" percent="0" rank="0" text="" dxfId="963">
      <formula>AJ14="NO"</formula>
    </cfRule>
  </conditionalFormatting>
  <conditionalFormatting sqref="F14 F234:F239">
    <cfRule type="expression" priority="966" aboveAverage="0" equalAverage="0" bottom="0" percent="0" rank="0" text="" dxfId="964">
      <formula>AND($AJ14="NO",$E14&lt;&gt;"No aplica")</formula>
    </cfRule>
  </conditionalFormatting>
  <conditionalFormatting sqref="F15:F33">
    <cfRule type="expression" priority="967" aboveAverage="0" equalAverage="0" bottom="0" percent="0" rank="0" text="" dxfId="965">
      <formula>AND($AJ15="NO",$E15&lt;&gt;"No aplica")</formula>
    </cfRule>
  </conditionalFormatting>
  <conditionalFormatting sqref="D44">
    <cfRule type="expression" priority="968" aboveAverage="0" equalAverage="0" bottom="0" percent="0" rank="0" text="" dxfId="966">
      <formula>$AJ44="NO"</formula>
    </cfRule>
  </conditionalFormatting>
  <conditionalFormatting sqref="E44">
    <cfRule type="expression" priority="969" aboveAverage="0" equalAverage="0" bottom="0" percent="0" rank="0" text="" dxfId="967">
      <formula>AJ44="NO"</formula>
    </cfRule>
  </conditionalFormatting>
  <conditionalFormatting sqref="D45">
    <cfRule type="expression" priority="970" aboveAverage="0" equalAverage="0" bottom="0" percent="0" rank="0" text="" dxfId="968">
      <formula>$AJ45="NO"</formula>
    </cfRule>
  </conditionalFormatting>
  <conditionalFormatting sqref="E45">
    <cfRule type="expression" priority="971" aboveAverage="0" equalAverage="0" bottom="0" percent="0" rank="0" text="" dxfId="969">
      <formula>AJ45="NO"</formula>
    </cfRule>
  </conditionalFormatting>
  <conditionalFormatting sqref="F44:F45">
    <cfRule type="expression" priority="972" aboveAverage="0" equalAverage="0" bottom="0" percent="0" rank="0" text="" dxfId="970">
      <formula>AND($AJ44="NO",$E44&lt;&gt;"No aplica")</formula>
    </cfRule>
  </conditionalFormatting>
  <conditionalFormatting sqref="D34:D43">
    <cfRule type="expression" priority="973" aboveAverage="0" equalAverage="0" bottom="0" percent="0" rank="0" text="" dxfId="971">
      <formula>$AJ34="NO"</formula>
    </cfRule>
  </conditionalFormatting>
  <conditionalFormatting sqref="E34:E43">
    <cfRule type="expression" priority="974" aboveAverage="0" equalAverage="0" bottom="0" percent="0" rank="0" text="" dxfId="972">
      <formula>AJ34="NO"</formula>
    </cfRule>
  </conditionalFormatting>
  <conditionalFormatting sqref="F34:F43">
    <cfRule type="expression" priority="975" aboveAverage="0" equalAverage="0" bottom="0" percent="0" rank="0" text="" dxfId="973">
      <formula>AND($AJ34="NO",$E34&lt;&gt;"No aplica")</formula>
    </cfRule>
  </conditionalFormatting>
  <conditionalFormatting sqref="D46:D86">
    <cfRule type="expression" priority="976" aboveAverage="0" equalAverage="0" bottom="0" percent="0" rank="0" text="" dxfId="974">
      <formula>$AJ46="NO"</formula>
    </cfRule>
  </conditionalFormatting>
  <conditionalFormatting sqref="E46:E86">
    <cfRule type="expression" priority="977" aboveAverage="0" equalAverage="0" bottom="0" percent="0" rank="0" text="" dxfId="975">
      <formula>AJ46="NO"</formula>
    </cfRule>
  </conditionalFormatting>
  <conditionalFormatting sqref="F46:F86">
    <cfRule type="expression" priority="978" aboveAverage="0" equalAverage="0" bottom="0" percent="0" rank="0" text="" dxfId="976">
      <formula>AND($AJ46="NO",$E46&lt;&gt;"No aplica")</formula>
    </cfRule>
  </conditionalFormatting>
  <conditionalFormatting sqref="D87">
    <cfRule type="expression" priority="979" aboveAverage="0" equalAverage="0" bottom="0" percent="0" rank="0" text="" dxfId="977">
      <formula>$AJ87="NO"</formula>
    </cfRule>
  </conditionalFormatting>
  <conditionalFormatting sqref="E87">
    <cfRule type="expression" priority="980" aboveAverage="0" equalAverage="0" bottom="0" percent="0" rank="0" text="" dxfId="978">
      <formula>AJ87="NO"</formula>
    </cfRule>
  </conditionalFormatting>
  <conditionalFormatting sqref="F87">
    <cfRule type="expression" priority="981" aboveAverage="0" equalAverage="0" bottom="0" percent="0" rank="0" text="" dxfId="979">
      <formula>AND($AJ87="NO",$E87&lt;&gt;"No aplica")</formula>
    </cfRule>
  </conditionalFormatting>
  <conditionalFormatting sqref="D88">
    <cfRule type="expression" priority="982" aboveAverage="0" equalAverage="0" bottom="0" percent="0" rank="0" text="" dxfId="980">
      <formula>$AJ88="NO"</formula>
    </cfRule>
  </conditionalFormatting>
  <conditionalFormatting sqref="E88">
    <cfRule type="expression" priority="983" aboveAverage="0" equalAverage="0" bottom="0" percent="0" rank="0" text="" dxfId="981">
      <formula>AJ88="NO"</formula>
    </cfRule>
  </conditionalFormatting>
  <conditionalFormatting sqref="F88">
    <cfRule type="expression" priority="984" aboveAverage="0" equalAverage="0" bottom="0" percent="0" rank="0" text="" dxfId="982">
      <formula>AND($AJ88="NO",$E88&lt;&gt;"No aplica")</formula>
    </cfRule>
  </conditionalFormatting>
  <conditionalFormatting sqref="D89">
    <cfRule type="expression" priority="985" aboveAverage="0" equalAverage="0" bottom="0" percent="0" rank="0" text="" dxfId="983">
      <formula>$AJ89="NO"</formula>
    </cfRule>
  </conditionalFormatting>
  <conditionalFormatting sqref="E89">
    <cfRule type="expression" priority="986" aboveAverage="0" equalAverage="0" bottom="0" percent="0" rank="0" text="" dxfId="984">
      <formula>AJ89="NO"</formula>
    </cfRule>
  </conditionalFormatting>
  <conditionalFormatting sqref="F89">
    <cfRule type="expression" priority="987" aboveAverage="0" equalAverage="0" bottom="0" percent="0" rank="0" text="" dxfId="985">
      <formula>AND($AJ89="NO",$E89&lt;&gt;"No aplica")</formula>
    </cfRule>
  </conditionalFormatting>
  <conditionalFormatting sqref="D90:D92">
    <cfRule type="expression" priority="988" aboveAverage="0" equalAverage="0" bottom="0" percent="0" rank="0" text="" dxfId="986">
      <formula>$AJ90="NO"</formula>
    </cfRule>
  </conditionalFormatting>
  <conditionalFormatting sqref="E90:E92">
    <cfRule type="expression" priority="989" aboveAverage="0" equalAverage="0" bottom="0" percent="0" rank="0" text="" dxfId="987">
      <formula>AJ90="NO"</formula>
    </cfRule>
  </conditionalFormatting>
  <conditionalFormatting sqref="F90:F92">
    <cfRule type="expression" priority="990" aboveAverage="0" equalAverage="0" bottom="0" percent="0" rank="0" text="" dxfId="988">
      <formula>AND($AJ90="NO",$E90&lt;&gt;"No aplica")</formula>
    </cfRule>
  </conditionalFormatting>
  <conditionalFormatting sqref="D93:D97">
    <cfRule type="expression" priority="991" aboveAverage="0" equalAverage="0" bottom="0" percent="0" rank="0" text="" dxfId="989">
      <formula>$AJ93="NO"</formula>
    </cfRule>
  </conditionalFormatting>
  <conditionalFormatting sqref="E93:E97">
    <cfRule type="expression" priority="992" aboveAverage="0" equalAverage="0" bottom="0" percent="0" rank="0" text="" dxfId="990">
      <formula>AJ93="NO"</formula>
    </cfRule>
  </conditionalFormatting>
  <conditionalFormatting sqref="F93:F97">
    <cfRule type="expression" priority="993" aboveAverage="0" equalAverage="0" bottom="0" percent="0" rank="0" text="" dxfId="991">
      <formula>AND($AJ93="NO",$E93&lt;&gt;"No aplica")</formula>
    </cfRule>
  </conditionalFormatting>
  <conditionalFormatting sqref="D98:D101">
    <cfRule type="expression" priority="994" aboveAverage="0" equalAverage="0" bottom="0" percent="0" rank="0" text="" dxfId="992">
      <formula>$AJ98="NO"</formula>
    </cfRule>
  </conditionalFormatting>
  <conditionalFormatting sqref="E98:E101">
    <cfRule type="expression" priority="995" aboveAverage="0" equalAverage="0" bottom="0" percent="0" rank="0" text="" dxfId="993">
      <formula>AJ98="NO"</formula>
    </cfRule>
  </conditionalFormatting>
  <conditionalFormatting sqref="F98:F101">
    <cfRule type="expression" priority="996" aboveAverage="0" equalAverage="0" bottom="0" percent="0" rank="0" text="" dxfId="994">
      <formula>AND($AJ98="NO",$E98&lt;&gt;"No aplica")</formula>
    </cfRule>
  </conditionalFormatting>
  <conditionalFormatting sqref="D102:D107">
    <cfRule type="expression" priority="997" aboveAverage="0" equalAverage="0" bottom="0" percent="0" rank="0" text="" dxfId="995">
      <formula>$AJ102="NO"</formula>
    </cfRule>
  </conditionalFormatting>
  <conditionalFormatting sqref="E102:E107">
    <cfRule type="expression" priority="998" aboveAverage="0" equalAverage="0" bottom="0" percent="0" rank="0" text="" dxfId="996">
      <formula>AJ102="NO"</formula>
    </cfRule>
  </conditionalFormatting>
  <conditionalFormatting sqref="F102:F107">
    <cfRule type="expression" priority="999" aboveAverage="0" equalAverage="0" bottom="0" percent="0" rank="0" text="" dxfId="997">
      <formula>AND($AJ102="NO",$E102&lt;&gt;"No aplica")</formula>
    </cfRule>
  </conditionalFormatting>
  <conditionalFormatting sqref="D108">
    <cfRule type="expression" priority="1000" aboveAverage="0" equalAverage="0" bottom="0" percent="0" rank="0" text="" dxfId="998">
      <formula>$AJ108="NO"</formula>
    </cfRule>
  </conditionalFormatting>
  <conditionalFormatting sqref="E108">
    <cfRule type="expression" priority="1001" aboveAverage="0" equalAverage="0" bottom="0" percent="0" rank="0" text="" dxfId="999">
      <formula>AJ108="NO"</formula>
    </cfRule>
  </conditionalFormatting>
  <conditionalFormatting sqref="F108">
    <cfRule type="expression" priority="1002" aboveAverage="0" equalAverage="0" bottom="0" percent="0" rank="0" text="" dxfId="1000">
      <formula>AND($AJ108="NO",$E108&lt;&gt;"No aplica")</formula>
    </cfRule>
  </conditionalFormatting>
  <conditionalFormatting sqref="D109:D111">
    <cfRule type="expression" priority="1003" aboveAverage="0" equalAverage="0" bottom="0" percent="0" rank="0" text="" dxfId="1001">
      <formula>$AJ109="NO"</formula>
    </cfRule>
  </conditionalFormatting>
  <conditionalFormatting sqref="E109:E111">
    <cfRule type="expression" priority="1004" aboveAverage="0" equalAverage="0" bottom="0" percent="0" rank="0" text="" dxfId="1002">
      <formula>AJ109="NO"</formula>
    </cfRule>
  </conditionalFormatting>
  <conditionalFormatting sqref="F109:F111">
    <cfRule type="expression" priority="1005" aboveAverage="0" equalAverage="0" bottom="0" percent="0" rank="0" text="" dxfId="1003">
      <formula>AND($AJ109="NO",$E109&lt;&gt;"No aplica")</formula>
    </cfRule>
  </conditionalFormatting>
  <conditionalFormatting sqref="D112:D133">
    <cfRule type="expression" priority="1006" aboveAverage="0" equalAverage="0" bottom="0" percent="0" rank="0" text="" dxfId="1004">
      <formula>$AJ112="NO"</formula>
    </cfRule>
  </conditionalFormatting>
  <conditionalFormatting sqref="E112:E133">
    <cfRule type="expression" priority="1007" aboveAverage="0" equalAverage="0" bottom="0" percent="0" rank="0" text="" dxfId="1005">
      <formula>AJ112="NO"</formula>
    </cfRule>
  </conditionalFormatting>
  <conditionalFormatting sqref="F112:F133">
    <cfRule type="expression" priority="1008" aboveAverage="0" equalAverage="0" bottom="0" percent="0" rank="0" text="" dxfId="1006">
      <formula>AND($AJ112="NO",$E112&lt;&gt;"No aplica")</formula>
    </cfRule>
  </conditionalFormatting>
  <conditionalFormatting sqref="D135">
    <cfRule type="expression" priority="1009" aboveAverage="0" equalAverage="0" bottom="0" percent="0" rank="0" text="" dxfId="1007">
      <formula>$AJ135="NO"</formula>
    </cfRule>
  </conditionalFormatting>
  <conditionalFormatting sqref="E135">
    <cfRule type="expression" priority="1010" aboveAverage="0" equalAverage="0" bottom="0" percent="0" rank="0" text="" dxfId="1008">
      <formula>AJ135="NO"</formula>
    </cfRule>
  </conditionalFormatting>
  <conditionalFormatting sqref="F135">
    <cfRule type="expression" priority="1011" aboveAverage="0" equalAverage="0" bottom="0" percent="0" rank="0" text="" dxfId="1009">
      <formula>AND($AJ135="NO",$E135&lt;&gt;"No aplica")</formula>
    </cfRule>
  </conditionalFormatting>
  <conditionalFormatting sqref="D134">
    <cfRule type="expression" priority="1012" aboveAverage="0" equalAverage="0" bottom="0" percent="0" rank="0" text="" dxfId="1010">
      <formula>$AJ134="NO"</formula>
    </cfRule>
  </conditionalFormatting>
  <conditionalFormatting sqref="E134">
    <cfRule type="expression" priority="1013" aboveAverage="0" equalAverage="0" bottom="0" percent="0" rank="0" text="" dxfId="1011">
      <formula>AJ134="NO"</formula>
    </cfRule>
  </conditionalFormatting>
  <conditionalFormatting sqref="F134">
    <cfRule type="expression" priority="1014" aboveAverage="0" equalAverage="0" bottom="0" percent="0" rank="0" text="" dxfId="1012">
      <formula>AND($AJ134="NO",$E134&lt;&gt;"No aplica")</formula>
    </cfRule>
  </conditionalFormatting>
  <conditionalFormatting sqref="D137:D144">
    <cfRule type="expression" priority="1015" aboveAverage="0" equalAverage="0" bottom="0" percent="0" rank="0" text="" dxfId="1013">
      <formula>AJ137="NO"</formula>
    </cfRule>
  </conditionalFormatting>
  <conditionalFormatting sqref="D137:D144">
    <cfRule type="expression" priority="1016" aboveAverage="0" equalAverage="0" bottom="0" percent="0" rank="0" text="" dxfId="1014">
      <formula>$AJ137="NO"</formula>
    </cfRule>
  </conditionalFormatting>
  <conditionalFormatting sqref="E137:E144">
    <cfRule type="expression" priority="1017" aboveAverage="0" equalAverage="0" bottom="0" percent="0" rank="0" text="" dxfId="1015">
      <formula>AJ137="NO"</formula>
    </cfRule>
  </conditionalFormatting>
  <conditionalFormatting sqref="F137:F144">
    <cfRule type="expression" priority="1018" aboveAverage="0" equalAverage="0" bottom="0" percent="0" rank="0" text="" dxfId="1016">
      <formula>AND($AJ137="NO",$E137&lt;&gt;"No aplica")</formula>
    </cfRule>
  </conditionalFormatting>
  <conditionalFormatting sqref="D136">
    <cfRule type="expression" priority="1019" aboveAverage="0" equalAverage="0" bottom="0" percent="0" rank="0" text="" dxfId="1017">
      <formula>AJ136="NO"</formula>
    </cfRule>
  </conditionalFormatting>
  <conditionalFormatting sqref="D136">
    <cfRule type="expression" priority="1020" aboveAverage="0" equalAverage="0" bottom="0" percent="0" rank="0" text="" dxfId="1018">
      <formula>$AJ136="NO"</formula>
    </cfRule>
  </conditionalFormatting>
  <conditionalFormatting sqref="E136">
    <cfRule type="expression" priority="1021" aboveAverage="0" equalAverage="0" bottom="0" percent="0" rank="0" text="" dxfId="1019">
      <formula>AJ136="NO"</formula>
    </cfRule>
  </conditionalFormatting>
  <conditionalFormatting sqref="F136">
    <cfRule type="expression" priority="1022" aboveAverage="0" equalAverage="0" bottom="0" percent="0" rank="0" text="" dxfId="1020">
      <formula>AND($AJ136="NO",$E136&lt;&gt;"No aplica")</formula>
    </cfRule>
  </conditionalFormatting>
  <conditionalFormatting sqref="D145:D147">
    <cfRule type="expression" priority="1023" aboveAverage="0" equalAverage="0" bottom="0" percent="0" rank="0" text="" dxfId="1021">
      <formula>AJ145="NO"</formula>
    </cfRule>
  </conditionalFormatting>
  <conditionalFormatting sqref="D145:D147">
    <cfRule type="expression" priority="1024" aboveAverage="0" equalAverage="0" bottom="0" percent="0" rank="0" text="" dxfId="1022">
      <formula>$AJ145="NO"</formula>
    </cfRule>
  </conditionalFormatting>
  <conditionalFormatting sqref="E145:E147">
    <cfRule type="expression" priority="1025" aboveAverage="0" equalAverage="0" bottom="0" percent="0" rank="0" text="" dxfId="1023">
      <formula>AJ145="NO"</formula>
    </cfRule>
  </conditionalFormatting>
  <conditionalFormatting sqref="F145:F147">
    <cfRule type="expression" priority="1026" aboveAverage="0" equalAverage="0" bottom="0" percent="0" rank="0" text="" dxfId="1024">
      <formula>AND($AJ145="NO",$E145&lt;&gt;"No aplica")</formula>
    </cfRule>
  </conditionalFormatting>
  <conditionalFormatting sqref="D148">
    <cfRule type="expression" priority="1027" aboveAverage="0" equalAverage="0" bottom="0" percent="0" rank="0" text="" dxfId="1025">
      <formula>#ref!="NO"</formula>
    </cfRule>
  </conditionalFormatting>
  <conditionalFormatting sqref="D149:D150">
    <cfRule type="expression" priority="1028" aboveAverage="0" equalAverage="0" bottom="0" percent="0" rank="0" text="" dxfId="1026">
      <formula>AJ149="NO"</formula>
    </cfRule>
  </conditionalFormatting>
  <conditionalFormatting sqref="D148:D150">
    <cfRule type="expression" priority="1029" aboveAverage="0" equalAverage="0" bottom="0" percent="0" rank="0" text="" dxfId="1027">
      <formula>$AJ148="NO"</formula>
    </cfRule>
  </conditionalFormatting>
  <conditionalFormatting sqref="E148:E150">
    <cfRule type="expression" priority="1030" aboveAverage="0" equalAverage="0" bottom="0" percent="0" rank="0" text="" dxfId="1028">
      <formula>AJ148="NO"</formula>
    </cfRule>
  </conditionalFormatting>
  <conditionalFormatting sqref="F148:F150">
    <cfRule type="expression" priority="1031" aboveAverage="0" equalAverage="0" bottom="0" percent="0" rank="0" text="" dxfId="1029">
      <formula>AND($AJ148="NO",$E148&lt;&gt;"No aplica")</formula>
    </cfRule>
  </conditionalFormatting>
  <conditionalFormatting sqref="D151:D154">
    <cfRule type="expression" priority="1032" aboveAverage="0" equalAverage="0" bottom="0" percent="0" rank="0" text="" dxfId="1030">
      <formula>AJ151="NO"</formula>
    </cfRule>
  </conditionalFormatting>
  <conditionalFormatting sqref="D151:D154">
    <cfRule type="expression" priority="1033" aboveAverage="0" equalAverage="0" bottom="0" percent="0" rank="0" text="" dxfId="1031">
      <formula>$AJ151="NO"</formula>
    </cfRule>
  </conditionalFormatting>
  <conditionalFormatting sqref="E151:E154">
    <cfRule type="expression" priority="1034" aboveAverage="0" equalAverage="0" bottom="0" percent="0" rank="0" text="" dxfId="1032">
      <formula>AJ151="NO"</formula>
    </cfRule>
  </conditionalFormatting>
  <conditionalFormatting sqref="F151:F154">
    <cfRule type="expression" priority="1035" aboveAverage="0" equalAverage="0" bottom="0" percent="0" rank="0" text="" dxfId="1033">
      <formula>AND($AJ151="NO",$E151&lt;&gt;"No aplica")</formula>
    </cfRule>
  </conditionalFormatting>
  <conditionalFormatting sqref="D155:D173">
    <cfRule type="expression" priority="1036" aboveAverage="0" equalAverage="0" bottom="0" percent="0" rank="0" text="" dxfId="1034">
      <formula>AJ155="NO"</formula>
    </cfRule>
  </conditionalFormatting>
  <conditionalFormatting sqref="D155:D173">
    <cfRule type="expression" priority="1037" aboveAverage="0" equalAverage="0" bottom="0" percent="0" rank="0" text="" dxfId="1035">
      <formula>$AJ155="NO"</formula>
    </cfRule>
  </conditionalFormatting>
  <conditionalFormatting sqref="E155:E173">
    <cfRule type="expression" priority="1038" aboveAverage="0" equalAverage="0" bottom="0" percent="0" rank="0" text="" dxfId="1036">
      <formula>AJ155="NO"</formula>
    </cfRule>
  </conditionalFormatting>
  <conditionalFormatting sqref="F155:F173">
    <cfRule type="expression" priority="1039" aboveAverage="0" equalAverage="0" bottom="0" percent="0" rank="0" text="" dxfId="1037">
      <formula>AND($AJ155="NO",$E155&lt;&gt;"No aplica")</formula>
    </cfRule>
  </conditionalFormatting>
  <conditionalFormatting sqref="D174">
    <cfRule type="expression" priority="1040" aboveAverage="0" equalAverage="0" bottom="0" percent="0" rank="0" text="" dxfId="1038">
      <formula>#ref!="NO"</formula>
    </cfRule>
  </conditionalFormatting>
  <conditionalFormatting sqref="D174">
    <cfRule type="expression" priority="1041" aboveAverage="0" equalAverage="0" bottom="0" percent="0" rank="0" text="" dxfId="1039">
      <formula>$AI174="NO"</formula>
    </cfRule>
  </conditionalFormatting>
  <conditionalFormatting sqref="F174">
    <cfRule type="expression" priority="1042" aboveAverage="0" equalAverage="0" bottom="0" percent="0" rank="0" text="" dxfId="1040">
      <formula>AND($AJ174="NO",$E174&lt;&gt;"No aplica")</formula>
    </cfRule>
  </conditionalFormatting>
  <conditionalFormatting sqref="E174">
    <cfRule type="expression" priority="1043" aboveAverage="0" equalAverage="0" bottom="0" percent="0" rank="0" text="" dxfId="1041">
      <formula>AJ174="NO"</formula>
    </cfRule>
  </conditionalFormatting>
  <conditionalFormatting sqref="D175:D178">
    <cfRule type="expression" priority="1044" aboveAverage="0" equalAverage="0" bottom="0" percent="0" rank="0" text="" dxfId="1042">
      <formula>AJ175="NO"</formula>
    </cfRule>
  </conditionalFormatting>
  <conditionalFormatting sqref="D175:D178">
    <cfRule type="expression" priority="1045" aboveAverage="0" equalAverage="0" bottom="0" percent="0" rank="0" text="" dxfId="1043">
      <formula>$AJ175="NO"</formula>
    </cfRule>
  </conditionalFormatting>
  <conditionalFormatting sqref="E175:E178">
    <cfRule type="expression" priority="1046" aboveAverage="0" equalAverage="0" bottom="0" percent="0" rank="0" text="" dxfId="1044">
      <formula>AJ175="NO"</formula>
    </cfRule>
  </conditionalFormatting>
  <conditionalFormatting sqref="F175:F178">
    <cfRule type="expression" priority="1047" aboveAverage="0" equalAverage="0" bottom="0" percent="0" rank="0" text="" dxfId="1045">
      <formula>AND($AJ175="NO",$E175&lt;&gt;"No aplica")</formula>
    </cfRule>
  </conditionalFormatting>
  <conditionalFormatting sqref="D179">
    <cfRule type="expression" priority="1048" aboveAverage="0" equalAverage="0" bottom="0" percent="0" rank="0" text="" dxfId="1046">
      <formula>#ref!="NO"</formula>
    </cfRule>
  </conditionalFormatting>
  <conditionalFormatting sqref="D179">
    <cfRule type="expression" priority="1049" aboveAverage="0" equalAverage="0" bottom="0" percent="0" rank="0" text="" dxfId="1047">
      <formula>$AI179="NO"</formula>
    </cfRule>
  </conditionalFormatting>
  <conditionalFormatting sqref="F179">
    <cfRule type="expression" priority="1050" aboveAverage="0" equalAverage="0" bottom="0" percent="0" rank="0" text="" dxfId="1048">
      <formula>AND($AJ179="NO",$E179&lt;&gt;"No aplica")</formula>
    </cfRule>
  </conditionalFormatting>
  <conditionalFormatting sqref="E179">
    <cfRule type="expression" priority="1051" aboveAverage="0" equalAverage="0" bottom="0" percent="0" rank="0" text="" dxfId="1049">
      <formula>AJ179="NO"</formula>
    </cfRule>
  </conditionalFormatting>
  <conditionalFormatting sqref="D180:D188">
    <cfRule type="expression" priority="1052" aboveAverage="0" equalAverage="0" bottom="0" percent="0" rank="0" text="" dxfId="1050">
      <formula>AJ180="NO"</formula>
    </cfRule>
  </conditionalFormatting>
  <conditionalFormatting sqref="D180:D188">
    <cfRule type="expression" priority="1053" aboveAverage="0" equalAverage="0" bottom="0" percent="0" rank="0" text="" dxfId="1051">
      <formula>$AJ180="NO"</formula>
    </cfRule>
  </conditionalFormatting>
  <conditionalFormatting sqref="E180:E188">
    <cfRule type="expression" priority="1054" aboveAverage="0" equalAverage="0" bottom="0" percent="0" rank="0" text="" dxfId="1052">
      <formula>AJ180="NO"</formula>
    </cfRule>
  </conditionalFormatting>
  <conditionalFormatting sqref="F180:F188">
    <cfRule type="expression" priority="1055" aboveAverage="0" equalAverage="0" bottom="0" percent="0" rank="0" text="" dxfId="1053">
      <formula>AND($AJ180="NO",$E180&lt;&gt;"No aplica")</formula>
    </cfRule>
  </conditionalFormatting>
  <conditionalFormatting sqref="D189">
    <cfRule type="expression" priority="1056" aboveAverage="0" equalAverage="0" bottom="0" percent="0" rank="0" text="" dxfId="1054">
      <formula>#ref!="NO"</formula>
    </cfRule>
  </conditionalFormatting>
  <conditionalFormatting sqref="D189">
    <cfRule type="expression" priority="1057" aboveAverage="0" equalAverage="0" bottom="0" percent="0" rank="0" text="" dxfId="1055">
      <formula>$AI189="NO"</formula>
    </cfRule>
  </conditionalFormatting>
  <conditionalFormatting sqref="F189">
    <cfRule type="expression" priority="1058" aboveAverage="0" equalAverage="0" bottom="0" percent="0" rank="0" text="" dxfId="1056">
      <formula>AND($AJ189="NO",$E189&lt;&gt;"No aplica")</formula>
    </cfRule>
  </conditionalFormatting>
  <conditionalFormatting sqref="E189">
    <cfRule type="expression" priority="1059" aboveAverage="0" equalAverage="0" bottom="0" percent="0" rank="0" text="" dxfId="1057">
      <formula>AJ189="NO"</formula>
    </cfRule>
  </conditionalFormatting>
  <conditionalFormatting sqref="D191">
    <cfRule type="expression" priority="1060" aboveAverage="0" equalAverage="0" bottom="0" percent="0" rank="0" text="" dxfId="1058">
      <formula>#ref!="NO"</formula>
    </cfRule>
  </conditionalFormatting>
  <conditionalFormatting sqref="D191">
    <cfRule type="expression" priority="1061" aboveAverage="0" equalAverage="0" bottom="0" percent="0" rank="0" text="" dxfId="1059">
      <formula>$AI191="NO"</formula>
    </cfRule>
  </conditionalFormatting>
  <conditionalFormatting sqref="F191">
    <cfRule type="expression" priority="1062" aboveAverage="0" equalAverage="0" bottom="0" percent="0" rank="0" text="" dxfId="1060">
      <formula>AND($AJ191="NO",$E191&lt;&gt;"No aplica")</formula>
    </cfRule>
  </conditionalFormatting>
  <conditionalFormatting sqref="E191">
    <cfRule type="expression" priority="1063" aboveAverage="0" equalAverage="0" bottom="0" percent="0" rank="0" text="" dxfId="1061">
      <formula>AJ191="NO"</formula>
    </cfRule>
  </conditionalFormatting>
  <conditionalFormatting sqref="D190">
    <cfRule type="expression" priority="1064" aboveAverage="0" equalAverage="0" bottom="0" percent="0" rank="0" text="" dxfId="1062">
      <formula>AJ190="NO"</formula>
    </cfRule>
  </conditionalFormatting>
  <conditionalFormatting sqref="D190">
    <cfRule type="expression" priority="1065" aboveAverage="0" equalAverage="0" bottom="0" percent="0" rank="0" text="" dxfId="1063">
      <formula>$AJ190="NO"</formula>
    </cfRule>
  </conditionalFormatting>
  <conditionalFormatting sqref="E190">
    <cfRule type="expression" priority="1066" aboveAverage="0" equalAverage="0" bottom="0" percent="0" rank="0" text="" dxfId="1064">
      <formula>AJ190="NO"</formula>
    </cfRule>
  </conditionalFormatting>
  <conditionalFormatting sqref="F190">
    <cfRule type="expression" priority="1067" aboveAverage="0" equalAverage="0" bottom="0" percent="0" rank="0" text="" dxfId="1065">
      <formula>AND($AJ190="NO",$E190&lt;&gt;"No aplica")</formula>
    </cfRule>
  </conditionalFormatting>
  <conditionalFormatting sqref="D196">
    <cfRule type="expression" priority="1068" aboveAverage="0" equalAverage="0" bottom="0" percent="0" rank="0" text="" dxfId="1066">
      <formula>#ref!="NO"</formula>
    </cfRule>
  </conditionalFormatting>
  <conditionalFormatting sqref="D196">
    <cfRule type="expression" priority="1069" aboveAverage="0" equalAverage="0" bottom="0" percent="0" rank="0" text="" dxfId="1067">
      <formula>$AI196="NO"</formula>
    </cfRule>
  </conditionalFormatting>
  <conditionalFormatting sqref="F196">
    <cfRule type="expression" priority="1070" aboveAverage="0" equalAverage="0" bottom="0" percent="0" rank="0" text="" dxfId="1068">
      <formula>AND($AJ196="NO",$E196&lt;&gt;"No aplica")</formula>
    </cfRule>
  </conditionalFormatting>
  <conditionalFormatting sqref="E196">
    <cfRule type="expression" priority="1071" aboveAverage="0" equalAverage="0" bottom="0" percent="0" rank="0" text="" dxfId="1069">
      <formula>AJ196="NO"</formula>
    </cfRule>
  </conditionalFormatting>
  <conditionalFormatting sqref="D192:D195">
    <cfRule type="expression" priority="1072" aboveAverage="0" equalAverage="0" bottom="0" percent="0" rank="0" text="" dxfId="1070">
      <formula>AJ192="NO"</formula>
    </cfRule>
  </conditionalFormatting>
  <conditionalFormatting sqref="D192:D195">
    <cfRule type="expression" priority="1073" aboveAverage="0" equalAverage="0" bottom="0" percent="0" rank="0" text="" dxfId="1071">
      <formula>$AJ192="NO"</formula>
    </cfRule>
  </conditionalFormatting>
  <conditionalFormatting sqref="E192:E195">
    <cfRule type="expression" priority="1074" aboveAverage="0" equalAverage="0" bottom="0" percent="0" rank="0" text="" dxfId="1072">
      <formula>AJ192="NO"</formula>
    </cfRule>
  </conditionalFormatting>
  <conditionalFormatting sqref="F192:F195">
    <cfRule type="expression" priority="1075" aboveAverage="0" equalAverage="0" bottom="0" percent="0" rank="0" text="" dxfId="1073">
      <formula>AND($AJ192="NO",$E192&lt;&gt;"No aplica")</formula>
    </cfRule>
  </conditionalFormatting>
  <conditionalFormatting sqref="D197">
    <cfRule type="expression" priority="1076" aboveAverage="0" equalAverage="0" bottom="0" percent="0" rank="0" text="" dxfId="1074">
      <formula>AJ197="NO"</formula>
    </cfRule>
  </conditionalFormatting>
  <conditionalFormatting sqref="D197">
    <cfRule type="expression" priority="1077" aboveAverage="0" equalAverage="0" bottom="0" percent="0" rank="0" text="" dxfId="1075">
      <formula>$AJ197="NO"</formula>
    </cfRule>
  </conditionalFormatting>
  <conditionalFormatting sqref="E197">
    <cfRule type="expression" priority="1078" aboveAverage="0" equalAverage="0" bottom="0" percent="0" rank="0" text="" dxfId="1076">
      <formula>AJ197="NO"</formula>
    </cfRule>
  </conditionalFormatting>
  <conditionalFormatting sqref="F197">
    <cfRule type="expression" priority="1079" aboveAverage="0" equalAverage="0" bottom="0" percent="0" rank="0" text="" dxfId="1077">
      <formula>AND($AJ197="NO",$E197&lt;&gt;"No aplica")</formula>
    </cfRule>
  </conditionalFormatting>
  <conditionalFormatting sqref="D198">
    <cfRule type="expression" priority="1080" aboveAverage="0" equalAverage="0" bottom="0" percent="0" rank="0" text="" dxfId="1078">
      <formula>#ref!="NO"</formula>
    </cfRule>
  </conditionalFormatting>
  <conditionalFormatting sqref="D198">
    <cfRule type="expression" priority="1081" aboveAverage="0" equalAverage="0" bottom="0" percent="0" rank="0" text="" dxfId="1079">
      <formula>$AI198="NO"</formula>
    </cfRule>
  </conditionalFormatting>
  <conditionalFormatting sqref="F198">
    <cfRule type="expression" priority="1082" aboveAverage="0" equalAverage="0" bottom="0" percent="0" rank="0" text="" dxfId="1080">
      <formula>AND($AJ198="NO",$E198&lt;&gt;"No aplica")</formula>
    </cfRule>
  </conditionalFormatting>
  <conditionalFormatting sqref="E198">
    <cfRule type="expression" priority="1083" aboveAverage="0" equalAverage="0" bottom="0" percent="0" rank="0" text="" dxfId="1081">
      <formula>AJ198="NO"</formula>
    </cfRule>
  </conditionalFormatting>
  <conditionalFormatting sqref="D199:D201">
    <cfRule type="expression" priority="1084" aboveAverage="0" equalAverage="0" bottom="0" percent="0" rank="0" text="" dxfId="1082">
      <formula>AJ199="NO"</formula>
    </cfRule>
  </conditionalFormatting>
  <conditionalFormatting sqref="D199:D201">
    <cfRule type="expression" priority="1085" aboveAverage="0" equalAverage="0" bottom="0" percent="0" rank="0" text="" dxfId="1083">
      <formula>$AJ199="NO"</formula>
    </cfRule>
  </conditionalFormatting>
  <conditionalFormatting sqref="E199:E201">
    <cfRule type="expression" priority="1086" aboveAverage="0" equalAverage="0" bottom="0" percent="0" rank="0" text="" dxfId="1084">
      <formula>AJ199="NO"</formula>
    </cfRule>
  </conditionalFormatting>
  <conditionalFormatting sqref="F199:F201">
    <cfRule type="expression" priority="1087" aboveAverage="0" equalAverage="0" bottom="0" percent="0" rank="0" text="" dxfId="1085">
      <formula>AND($AJ199="NO",$E199&lt;&gt;"No aplica")</formula>
    </cfRule>
  </conditionalFormatting>
  <conditionalFormatting sqref="D202:D206">
    <cfRule type="expression" priority="1088" aboveAverage="0" equalAverage="0" bottom="0" percent="0" rank="0" text="" dxfId="1086">
      <formula>AJ202="NO"</formula>
    </cfRule>
  </conditionalFormatting>
  <conditionalFormatting sqref="D202:D206">
    <cfRule type="expression" priority="1089" aboveAverage="0" equalAverage="0" bottom="0" percent="0" rank="0" text="" dxfId="1087">
      <formula>$AJ202="NO"</formula>
    </cfRule>
  </conditionalFormatting>
  <conditionalFormatting sqref="E202:E206">
    <cfRule type="expression" priority="1090" aboveAverage="0" equalAverage="0" bottom="0" percent="0" rank="0" text="" dxfId="1088">
      <formula>AJ202="NO"</formula>
    </cfRule>
  </conditionalFormatting>
  <conditionalFormatting sqref="F202:F206">
    <cfRule type="expression" priority="1091" aboveAverage="0" equalAverage="0" bottom="0" percent="0" rank="0" text="" dxfId="1089">
      <formula>AND($AJ202="NO",$E202&lt;&gt;"No aplica")</formula>
    </cfRule>
  </conditionalFormatting>
  <conditionalFormatting sqref="F207">
    <cfRule type="expression" priority="1092" aboveAverage="0" equalAverage="0" bottom="0" percent="0" rank="0" text="" dxfId="1090">
      <formula>AND($AJ207="NO",$E207&lt;&gt;"No aplica")</formula>
    </cfRule>
  </conditionalFormatting>
  <conditionalFormatting sqref="D207">
    <cfRule type="expression" priority="1093" aboveAverage="0" equalAverage="0" bottom="0" percent="0" rank="0" text="" dxfId="1091">
      <formula>AI207="NO"</formula>
    </cfRule>
  </conditionalFormatting>
  <conditionalFormatting sqref="D207">
    <cfRule type="expression" priority="1094" aboveAverage="0" equalAverage="0" bottom="0" percent="0" rank="0" text="" dxfId="1092">
      <formula>$AI207="NO"</formula>
    </cfRule>
  </conditionalFormatting>
  <conditionalFormatting sqref="E207">
    <cfRule type="expression" priority="1095" aboveAverage="0" equalAverage="0" bottom="0" percent="0" rank="0" text="" dxfId="1093">
      <formula>AJ207="NO"</formula>
    </cfRule>
  </conditionalFormatting>
  <conditionalFormatting sqref="D208">
    <cfRule type="expression" priority="1096" aboveAverage="0" equalAverage="0" bottom="0" percent="0" rank="0" text="" dxfId="1094">
      <formula>AJ208="NO"</formula>
    </cfRule>
  </conditionalFormatting>
  <conditionalFormatting sqref="D208">
    <cfRule type="expression" priority="1097" aboveAverage="0" equalAverage="0" bottom="0" percent="0" rank="0" text="" dxfId="1095">
      <formula>$AJ208="NO"</formula>
    </cfRule>
  </conditionalFormatting>
  <conditionalFormatting sqref="E208">
    <cfRule type="expression" priority="1098" aboveAverage="0" equalAverage="0" bottom="0" percent="0" rank="0" text="" dxfId="1096">
      <formula>AJ208="NO"</formula>
    </cfRule>
  </conditionalFormatting>
  <conditionalFormatting sqref="F208">
    <cfRule type="expression" priority="1099" aboveAverage="0" equalAverage="0" bottom="0" percent="0" rank="0" text="" dxfId="1097">
      <formula>AND($AJ208="NO",$E208&lt;&gt;"No aplica")</formula>
    </cfRule>
  </conditionalFormatting>
  <conditionalFormatting sqref="D209">
    <cfRule type="expression" priority="1100" aboveAverage="0" equalAverage="0" bottom="0" percent="0" rank="0" text="" dxfId="1098">
      <formula>AJ209="NO"</formula>
    </cfRule>
  </conditionalFormatting>
  <conditionalFormatting sqref="D209">
    <cfRule type="expression" priority="1101" aboveAverage="0" equalAverage="0" bottom="0" percent="0" rank="0" text="" dxfId="1099">
      <formula>$AJ209="NO"</formula>
    </cfRule>
  </conditionalFormatting>
  <conditionalFormatting sqref="E209">
    <cfRule type="expression" priority="1102" aboveAverage="0" equalAverage="0" bottom="0" percent="0" rank="0" text="" dxfId="1100">
      <formula>AJ209="NO"</formula>
    </cfRule>
  </conditionalFormatting>
  <conditionalFormatting sqref="F209">
    <cfRule type="expression" priority="1103" aboveAverage="0" equalAverage="0" bottom="0" percent="0" rank="0" text="" dxfId="1101">
      <formula>AND($AJ209="NO",$E209&lt;&gt;"No aplica")</formula>
    </cfRule>
  </conditionalFormatting>
  <conditionalFormatting sqref="D210">
    <cfRule type="expression" priority="1104" aboveAverage="0" equalAverage="0" bottom="0" percent="0" rank="0" text="" dxfId="1102">
      <formula>#ref!="NO"</formula>
    </cfRule>
  </conditionalFormatting>
  <conditionalFormatting sqref="D210">
    <cfRule type="expression" priority="1105" aboveAverage="0" equalAverage="0" bottom="0" percent="0" rank="0" text="" dxfId="1103">
      <formula>$AI210="NO"</formula>
    </cfRule>
  </conditionalFormatting>
  <conditionalFormatting sqref="F210">
    <cfRule type="expression" priority="1106" aboveAverage="0" equalAverage="0" bottom="0" percent="0" rank="0" text="" dxfId="1104">
      <formula>AND($AJ210="NO",$E210&lt;&gt;"No aplica")</formula>
    </cfRule>
  </conditionalFormatting>
  <conditionalFormatting sqref="E210">
    <cfRule type="expression" priority="1107" aboveAverage="0" equalAverage="0" bottom="0" percent="0" rank="0" text="" dxfId="1105">
      <formula>AJ210="NO"</formula>
    </cfRule>
  </conditionalFormatting>
  <conditionalFormatting sqref="D217:E217">
    <cfRule type="expression" priority="1108" aboveAverage="0" equalAverage="0" bottom="0" percent="0" rank="0" text="" dxfId="1106">
      <formula>AI217="NO"</formula>
    </cfRule>
  </conditionalFormatting>
  <conditionalFormatting sqref="D217">
    <cfRule type="expression" priority="1109" aboveAverage="0" equalAverage="0" bottom="0" percent="0" rank="0" text="" dxfId="1107">
      <formula>$AI217="NO"</formula>
    </cfRule>
  </conditionalFormatting>
  <conditionalFormatting sqref="D211:D216">
    <cfRule type="expression" priority="1110" aboveAverage="0" equalAverage="0" bottom="0" percent="0" rank="0" text="" dxfId="1108">
      <formula>AJ211="NO"</formula>
    </cfRule>
  </conditionalFormatting>
  <conditionalFormatting sqref="D211:D216">
    <cfRule type="expression" priority="1111" aboveAverage="0" equalAverage="0" bottom="0" percent="0" rank="0" text="" dxfId="1109">
      <formula>$AJ211="NO"</formula>
    </cfRule>
  </conditionalFormatting>
  <conditionalFormatting sqref="E211:E216">
    <cfRule type="expression" priority="1112" aboveAverage="0" equalAverage="0" bottom="0" percent="0" rank="0" text="" dxfId="1110">
      <formula>AJ211="NO"</formula>
    </cfRule>
  </conditionalFormatting>
  <conditionalFormatting sqref="F211:F217">
    <cfRule type="expression" priority="1113" aboveAverage="0" equalAverage="0" bottom="0" percent="0" rank="0" text="" dxfId="1111">
      <formula>AND($AJ211="NO",$E211&lt;&gt;"No aplica")</formula>
    </cfRule>
  </conditionalFormatting>
  <conditionalFormatting sqref="D220">
    <cfRule type="expression" priority="1114" aboveAverage="0" equalAverage="0" bottom="0" percent="0" rank="0" text="" dxfId="1112">
      <formula>$AJ220="NO"</formula>
    </cfRule>
  </conditionalFormatting>
  <conditionalFormatting sqref="E220">
    <cfRule type="expression" priority="1115" aboveAverage="0" equalAverage="0" bottom="0" percent="0" rank="0" text="" dxfId="1113">
      <formula>AJ220="NO"</formula>
    </cfRule>
  </conditionalFormatting>
  <conditionalFormatting sqref="F220">
    <cfRule type="expression" priority="1116" aboveAverage="0" equalAverage="0" bottom="0" percent="0" rank="0" text="" dxfId="1114">
      <formula>AND($AJ220="NO",$E220&lt;&gt;"No aplica")</formula>
    </cfRule>
  </conditionalFormatting>
  <conditionalFormatting sqref="D218">
    <cfRule type="expression" priority="1117" aboveAverage="0" equalAverage="0" bottom="0" percent="0" rank="0" text="" dxfId="1115">
      <formula>AJ218="NO"</formula>
    </cfRule>
  </conditionalFormatting>
  <conditionalFormatting sqref="D218">
    <cfRule type="expression" priority="1118" aboveAverage="0" equalAverage="0" bottom="0" percent="0" rank="0" text="" dxfId="1116">
      <formula>$AJ218="NO"</formula>
    </cfRule>
  </conditionalFormatting>
  <conditionalFormatting sqref="E218">
    <cfRule type="expression" priority="1119" aboveAverage="0" equalAverage="0" bottom="0" percent="0" rank="0" text="" dxfId="1117">
      <formula>AJ218="NO"</formula>
    </cfRule>
  </conditionalFormatting>
  <conditionalFormatting sqref="F218">
    <cfRule type="expression" priority="1120" aboveAverage="0" equalAverage="0" bottom="0" percent="0" rank="0" text="" dxfId="1118">
      <formula>AND($AJ218="NO",$E218&lt;&gt;"No aplica")</formula>
    </cfRule>
  </conditionalFormatting>
  <conditionalFormatting sqref="D221">
    <cfRule type="expression" priority="1121" aboveAverage="0" equalAverage="0" bottom="0" percent="0" rank="0" text="" dxfId="1119">
      <formula>AJ221="NO"</formula>
    </cfRule>
  </conditionalFormatting>
  <conditionalFormatting sqref="D221">
    <cfRule type="expression" priority="1122" aboveAverage="0" equalAverage="0" bottom="0" percent="0" rank="0" text="" dxfId="1120">
      <formula>$AJ221="NO"</formula>
    </cfRule>
  </conditionalFormatting>
  <conditionalFormatting sqref="E221">
    <cfRule type="expression" priority="1123" aboveAverage="0" equalAverage="0" bottom="0" percent="0" rank="0" text="" dxfId="1121">
      <formula>AJ221="NO"</formula>
    </cfRule>
  </conditionalFormatting>
  <conditionalFormatting sqref="F221">
    <cfRule type="expression" priority="1124" aboveAverage="0" equalAverage="0" bottom="0" percent="0" rank="0" text="" dxfId="1122">
      <formula>AND($AJ221="NO",$E221&lt;&gt;"No aplica")</formula>
    </cfRule>
  </conditionalFormatting>
  <conditionalFormatting sqref="D222">
    <cfRule type="expression" priority="1125" aboveAverage="0" equalAverage="0" bottom="0" percent="0" rank="0" text="" dxfId="1123">
      <formula>AJ222="NO"</formula>
    </cfRule>
  </conditionalFormatting>
  <conditionalFormatting sqref="D222">
    <cfRule type="expression" priority="1126" aboveAverage="0" equalAverage="0" bottom="0" percent="0" rank="0" text="" dxfId="1124">
      <formula>$AJ222="NO"</formula>
    </cfRule>
  </conditionalFormatting>
  <conditionalFormatting sqref="E222">
    <cfRule type="expression" priority="1127" aboveAverage="0" equalAverage="0" bottom="0" percent="0" rank="0" text="" dxfId="1125">
      <formula>AJ222="NO"</formula>
    </cfRule>
  </conditionalFormatting>
  <conditionalFormatting sqref="F222">
    <cfRule type="expression" priority="1128" aboveAverage="0" equalAverage="0" bottom="0" percent="0" rank="0" text="" dxfId="1126">
      <formula>AND($AJ222="NO",$E222&lt;&gt;"No aplica")</formula>
    </cfRule>
  </conditionalFormatting>
  <conditionalFormatting sqref="D224">
    <cfRule type="expression" priority="1129" aboveAverage="0" equalAverage="0" bottom="0" percent="0" rank="0" text="" dxfId="1127">
      <formula>AJ224="NO"</formula>
    </cfRule>
  </conditionalFormatting>
  <conditionalFormatting sqref="D224">
    <cfRule type="expression" priority="1130" aboveAverage="0" equalAverage="0" bottom="0" percent="0" rank="0" text="" dxfId="1128">
      <formula>$AJ224="NO"</formula>
    </cfRule>
  </conditionalFormatting>
  <conditionalFormatting sqref="E224">
    <cfRule type="expression" priority="1131" aboveAverage="0" equalAverage="0" bottom="0" percent="0" rank="0" text="" dxfId="1129">
      <formula>AJ224="NO"</formula>
    </cfRule>
  </conditionalFormatting>
  <conditionalFormatting sqref="F224">
    <cfRule type="expression" priority="1132" aboveAverage="0" equalAverage="0" bottom="0" percent="0" rank="0" text="" dxfId="1130">
      <formula>AND($AJ224="NO",$E224&lt;&gt;"No aplica")</formula>
    </cfRule>
  </conditionalFormatting>
  <conditionalFormatting sqref="D223">
    <cfRule type="expression" priority="1133" aboveAverage="0" equalAverage="0" bottom="0" percent="0" rank="0" text="" dxfId="1131">
      <formula>AJ223="NO"</formula>
    </cfRule>
  </conditionalFormatting>
  <conditionalFormatting sqref="D223">
    <cfRule type="expression" priority="1134" aboveAverage="0" equalAverage="0" bottom="0" percent="0" rank="0" text="" dxfId="1132">
      <formula>$AJ223="NO"</formula>
    </cfRule>
  </conditionalFormatting>
  <conditionalFormatting sqref="E223">
    <cfRule type="expression" priority="1135" aboveAverage="0" equalAverage="0" bottom="0" percent="0" rank="0" text="" dxfId="1133">
      <formula>AJ223="NO"</formula>
    </cfRule>
  </conditionalFormatting>
  <conditionalFormatting sqref="F223">
    <cfRule type="expression" priority="1136" aboveAverage="0" equalAverage="0" bottom="0" percent="0" rank="0" text="" dxfId="1134">
      <formula>AND($AJ223="NO",$E223&lt;&gt;"No aplica")</formula>
    </cfRule>
  </conditionalFormatting>
  <conditionalFormatting sqref="H228">
    <cfRule type="expression" priority="1137" aboveAverage="0" equalAverage="0" bottom="0" percent="0" rank="0" text="" dxfId="1135">
      <formula>$AL228="NO"</formula>
    </cfRule>
  </conditionalFormatting>
  <conditionalFormatting sqref="I228">
    <cfRule type="expression" priority="1138" aboveAverage="0" equalAverage="0" bottom="0" percent="0" rank="0" text="" dxfId="1136">
      <formula>AND($AM228="NO",I228&lt;&gt;"No aplica")</formula>
    </cfRule>
  </conditionalFormatting>
  <conditionalFormatting sqref="D228">
    <cfRule type="expression" priority="1139" aboveAverage="0" equalAverage="0" bottom="0" percent="0" rank="0" text="" dxfId="1137">
      <formula>AJ228="NO"</formula>
    </cfRule>
  </conditionalFormatting>
  <conditionalFormatting sqref="D228">
    <cfRule type="expression" priority="1140" aboveAverage="0" equalAverage="0" bottom="0" percent="0" rank="0" text="" dxfId="1138">
      <formula>$AJ228="NO"</formula>
    </cfRule>
  </conditionalFormatting>
  <conditionalFormatting sqref="E228">
    <cfRule type="expression" priority="1141" aboveAverage="0" equalAverage="0" bottom="0" percent="0" rank="0" text="" dxfId="1139">
      <formula>AJ228="NO"</formula>
    </cfRule>
  </conditionalFormatting>
  <conditionalFormatting sqref="F228">
    <cfRule type="expression" priority="1142" aboveAverage="0" equalAverage="0" bottom="0" percent="0" rank="0" text="" dxfId="1140">
      <formula>AND($AJ228="NO",$E228&lt;&gt;"No aplica")</formula>
    </cfRule>
  </conditionalFormatting>
  <conditionalFormatting sqref="I219:I222">
    <cfRule type="expression" priority="1143" aboveAverage="0" equalAverage="0" bottom="0" percent="0" rank="0" text="" dxfId="1141">
      <formula>AND($AM219="NO",I219&lt;&gt;"No aplica")</formula>
    </cfRule>
  </conditionalFormatting>
  <conditionalFormatting sqref="H227">
    <cfRule type="expression" priority="1144" aboveAverage="0" equalAverage="0" bottom="0" percent="0" rank="0" text="" dxfId="1142">
      <formula>$AL227="NO"</formula>
    </cfRule>
  </conditionalFormatting>
  <conditionalFormatting sqref="I227">
    <cfRule type="expression" priority="1145" aboveAverage="0" equalAverage="0" bottom="0" percent="0" rank="0" text="" dxfId="1143">
      <formula>AND($AM227="NO",I227&lt;&gt;"No aplica")</formula>
    </cfRule>
  </conditionalFormatting>
  <conditionalFormatting sqref="D227">
    <cfRule type="expression" priority="1146" aboveAverage="0" equalAverage="0" bottom="0" percent="0" rank="0" text="" dxfId="1144">
      <formula>$AJ227="NO"</formula>
    </cfRule>
  </conditionalFormatting>
  <conditionalFormatting sqref="E227">
    <cfRule type="expression" priority="1147" aboveAverage="0" equalAverage="0" bottom="0" percent="0" rank="0" text="" dxfId="1145">
      <formula>AJ227="NO"</formula>
    </cfRule>
  </conditionalFormatting>
  <conditionalFormatting sqref="F227">
    <cfRule type="expression" priority="1148" aboveAverage="0" equalAverage="0" bottom="0" percent="0" rank="0" text="" dxfId="1146">
      <formula>AND($AJ227="NO",$E227&lt;&gt;"No aplica")</formula>
    </cfRule>
  </conditionalFormatting>
  <conditionalFormatting sqref="E225">
    <cfRule type="expression" priority="1149" aboveAverage="0" equalAverage="0" bottom="0" percent="0" rank="0" text="" dxfId="1147">
      <formula>AJ225="NO"</formula>
    </cfRule>
  </conditionalFormatting>
  <conditionalFormatting sqref="D225">
    <cfRule type="expression" priority="1150" aboveAverage="0" equalAverage="0" bottom="0" percent="0" rank="0" text="" dxfId="1148">
      <formula>#ref!="NO"</formula>
    </cfRule>
  </conditionalFormatting>
  <conditionalFormatting sqref="D225">
    <cfRule type="expression" priority="1151" aboveAverage="0" equalAverage="0" bottom="0" percent="0" rank="0" text="" dxfId="1149">
      <formula>AI225="NO"</formula>
    </cfRule>
  </conditionalFormatting>
  <conditionalFormatting sqref="E225">
    <cfRule type="expression" priority="1152" aboveAverage="0" equalAverage="0" bottom="0" percent="0" rank="0" text="" dxfId="1150">
      <formula>AJ225="NO"</formula>
    </cfRule>
  </conditionalFormatting>
  <conditionalFormatting sqref="D225">
    <cfRule type="expression" priority="1153" aboveAverage="0" equalAverage="0" bottom="0" percent="0" rank="0" text="" dxfId="1151">
      <formula>$AI225="NO"</formula>
    </cfRule>
  </conditionalFormatting>
  <conditionalFormatting sqref="F225">
    <cfRule type="expression" priority="1154" aboveAverage="0" equalAverage="0" bottom="0" percent="0" rank="0" text="" dxfId="1152">
      <formula>AND($AJ225="NO",$E225&lt;&gt;"No aplica")</formula>
    </cfRule>
  </conditionalFormatting>
  <conditionalFormatting sqref="D226">
    <cfRule type="expression" priority="1155" aboveAverage="0" equalAverage="0" bottom="0" percent="0" rank="0" text="" dxfId="1153">
      <formula>#ref!="NO"</formula>
    </cfRule>
  </conditionalFormatting>
  <conditionalFormatting sqref="D226">
    <cfRule type="expression" priority="1156" aboveAverage="0" equalAverage="0" bottom="0" percent="0" rank="0" text="" dxfId="1154">
      <formula>AI226="NO"</formula>
    </cfRule>
  </conditionalFormatting>
  <conditionalFormatting sqref="D226">
    <cfRule type="expression" priority="1157" aboveAverage="0" equalAverage="0" bottom="0" percent="0" rank="0" text="" dxfId="1155">
      <formula>$AI226="NO"</formula>
    </cfRule>
  </conditionalFormatting>
  <conditionalFormatting sqref="E226">
    <cfRule type="expression" priority="1158" aboveAverage="0" equalAverage="0" bottom="0" percent="0" rank="0" text="" dxfId="1156">
      <formula>AJ226="NO"</formula>
    </cfRule>
  </conditionalFormatting>
  <conditionalFormatting sqref="F226">
    <cfRule type="expression" priority="1159" aboveAverage="0" equalAverage="0" bottom="0" percent="0" rank="0" text="" dxfId="1157">
      <formula>AND($AJ226="NO",$E226&lt;&gt;"No aplica")</formula>
    </cfRule>
  </conditionalFormatting>
  <conditionalFormatting sqref="H239">
    <cfRule type="expression" priority="1160" aboveAverage="0" equalAverage="0" bottom="0" percent="0" rank="0" text="" dxfId="1158">
      <formula>$AL239="NO"</formula>
    </cfRule>
  </conditionalFormatting>
  <conditionalFormatting sqref="I239">
    <cfRule type="expression" priority="1161" aboveAverage="0" equalAverage="0" bottom="0" percent="0" rank="0" text="" dxfId="1159">
      <formula>AND($AM239="NO",I239&lt;&gt;"No aplica")</formula>
    </cfRule>
  </conditionalFormatting>
  <conditionalFormatting sqref="H238">
    <cfRule type="expression" priority="1162" aboveAverage="0" equalAverage="0" bottom="0" percent="0" rank="0" text="" dxfId="1160">
      <formula>$AL238="NO"</formula>
    </cfRule>
  </conditionalFormatting>
  <conditionalFormatting sqref="I238">
    <cfRule type="expression" priority="1163" aboveAverage="0" equalAverage="0" bottom="0" percent="0" rank="0" text="" dxfId="1161">
      <formula>AND($AM238="NO",I238&lt;&gt;"No aplica")</formula>
    </cfRule>
  </conditionalFormatting>
  <conditionalFormatting sqref="H237">
    <cfRule type="expression" priority="1164" aboveAverage="0" equalAverage="0" bottom="0" percent="0" rank="0" text="" dxfId="1162">
      <formula>$AL237="NO"</formula>
    </cfRule>
  </conditionalFormatting>
  <conditionalFormatting sqref="I237">
    <cfRule type="expression" priority="1165" aboveAverage="0" equalAverage="0" bottom="0" percent="0" rank="0" text="" dxfId="1163">
      <formula>AND($AM237="NO",I237&lt;&gt;"No aplica")</formula>
    </cfRule>
  </conditionalFormatting>
  <conditionalFormatting sqref="H236">
    <cfRule type="expression" priority="1166" aboveAverage="0" equalAverage="0" bottom="0" percent="0" rank="0" text="" dxfId="1164">
      <formula>$AL236="NO"</formula>
    </cfRule>
  </conditionalFormatting>
  <conditionalFormatting sqref="I236">
    <cfRule type="expression" priority="1167" aboveAverage="0" equalAverage="0" bottom="0" percent="0" rank="0" text="" dxfId="1165">
      <formula>AND($AM236="NO",I236&lt;&gt;"No aplica")</formula>
    </cfRule>
  </conditionalFormatting>
  <conditionalFormatting sqref="H235">
    <cfRule type="expression" priority="1168" aboveAverage="0" equalAverage="0" bottom="0" percent="0" rank="0" text="" dxfId="1166">
      <formula>$AL235="NO"</formula>
    </cfRule>
  </conditionalFormatting>
  <conditionalFormatting sqref="I235">
    <cfRule type="expression" priority="1169" aboveAverage="0" equalAverage="0" bottom="0" percent="0" rank="0" text="" dxfId="1167">
      <formula>AND($AM235="NO",I235&lt;&gt;"No aplica")</formula>
    </cfRule>
  </conditionalFormatting>
  <conditionalFormatting sqref="H234">
    <cfRule type="expression" priority="1170" aboveAverage="0" equalAverage="0" bottom="0" percent="0" rank="0" text="" dxfId="1168">
      <formula>$AL234="NO"</formula>
    </cfRule>
  </conditionalFormatting>
  <conditionalFormatting sqref="I234">
    <cfRule type="expression" priority="1171" aboveAverage="0" equalAverage="0" bottom="0" percent="0" rank="0" text="" dxfId="1169">
      <formula>AND($AM234="NO",I234&lt;&gt;"No aplica")</formula>
    </cfRule>
  </conditionalFormatting>
  <conditionalFormatting sqref="E239">
    <cfRule type="expression" priority="1172" aboveAverage="0" equalAverage="0" bottom="0" percent="0" rank="0" text="" dxfId="1170">
      <formula>AJ239="NO"</formula>
    </cfRule>
  </conditionalFormatting>
  <conditionalFormatting sqref="D239">
    <cfRule type="expression" priority="1173" aboveAverage="0" equalAverage="0" bottom="0" percent="0" rank="0" text="" dxfId="1171">
      <formula>#ref!="NO"</formula>
    </cfRule>
  </conditionalFormatting>
  <conditionalFormatting sqref="D239">
    <cfRule type="expression" priority="1174" aboveAverage="0" equalAverage="0" bottom="0" percent="0" rank="0" text="" dxfId="1172">
      <formula>AI239="NO"</formula>
    </cfRule>
  </conditionalFormatting>
  <conditionalFormatting sqref="E239">
    <cfRule type="expression" priority="1175" aboveAverage="0" equalAverage="0" bottom="0" percent="0" rank="0" text="" dxfId="1173">
      <formula>AJ239="NO"</formula>
    </cfRule>
  </conditionalFormatting>
  <conditionalFormatting sqref="D239">
    <cfRule type="expression" priority="1176" aboveAverage="0" equalAverage="0" bottom="0" percent="0" rank="0" text="" dxfId="1174">
      <formula>$AI239="NO"</formula>
    </cfRule>
  </conditionalFormatting>
  <conditionalFormatting sqref="E238">
    <cfRule type="expression" priority="1177" aboveAverage="0" equalAverage="0" bottom="0" percent="0" rank="0" text="" dxfId="1175">
      <formula>AJ238="NO"</formula>
    </cfRule>
  </conditionalFormatting>
  <conditionalFormatting sqref="D238">
    <cfRule type="expression" priority="1178" aboveAverage="0" equalAverage="0" bottom="0" percent="0" rank="0" text="" dxfId="1176">
      <formula>#ref!="NO"</formula>
    </cfRule>
  </conditionalFormatting>
  <conditionalFormatting sqref="D238">
    <cfRule type="expression" priority="1179" aboveAverage="0" equalAverage="0" bottom="0" percent="0" rank="0" text="" dxfId="1177">
      <formula>AI238="NO"</formula>
    </cfRule>
  </conditionalFormatting>
  <conditionalFormatting sqref="E238">
    <cfRule type="expression" priority="1180" aboveAverage="0" equalAverage="0" bottom="0" percent="0" rank="0" text="" dxfId="1178">
      <formula>AJ238="NO"</formula>
    </cfRule>
  </conditionalFormatting>
  <conditionalFormatting sqref="D238">
    <cfRule type="expression" priority="1181" aboveAverage="0" equalAverage="0" bottom="0" percent="0" rank="0" text="" dxfId="1179">
      <formula>$AI238="NO"</formula>
    </cfRule>
  </conditionalFormatting>
  <conditionalFormatting sqref="E237">
    <cfRule type="expression" priority="1182" aboveAverage="0" equalAverage="0" bottom="0" percent="0" rank="0" text="" dxfId="1180">
      <formula>AJ237="NO"</formula>
    </cfRule>
  </conditionalFormatting>
  <conditionalFormatting sqref="E237">
    <cfRule type="expression" priority="1183" aboveAverage="0" equalAverage="0" bottom="0" percent="0" rank="0" text="" dxfId="1181">
      <formula>AJ237="NO"</formula>
    </cfRule>
  </conditionalFormatting>
  <conditionalFormatting sqref="E236">
    <cfRule type="expression" priority="1184" aboveAverage="0" equalAverage="0" bottom="0" percent="0" rank="0" text="" dxfId="1182">
      <formula>AJ236="NO"</formula>
    </cfRule>
  </conditionalFormatting>
  <conditionalFormatting sqref="E236">
    <cfRule type="expression" priority="1185" aboveAverage="0" equalAverage="0" bottom="0" percent="0" rank="0" text="" dxfId="1183">
      <formula>AJ236="NO"</formula>
    </cfRule>
  </conditionalFormatting>
  <conditionalFormatting sqref="E235">
    <cfRule type="expression" priority="1186" aboveAverage="0" equalAverage="0" bottom="0" percent="0" rank="0" text="" dxfId="1184">
      <formula>AJ235="NO"</formula>
    </cfRule>
  </conditionalFormatting>
  <conditionalFormatting sqref="E235">
    <cfRule type="expression" priority="1187" aboveAverage="0" equalAverage="0" bottom="0" percent="0" rank="0" text="" dxfId="1185">
      <formula>AJ235="NO"</formula>
    </cfRule>
  </conditionalFormatting>
  <conditionalFormatting sqref="E234">
    <cfRule type="expression" priority="1188" aboveAverage="0" equalAverage="0" bottom="0" percent="0" rank="0" text="" dxfId="1186">
      <formula>AJ234="NO"</formula>
    </cfRule>
  </conditionalFormatting>
  <conditionalFormatting sqref="D234">
    <cfRule type="expression" priority="1189" aboveAverage="0" equalAverage="0" bottom="0" percent="0" rank="0" text="" dxfId="1187">
      <formula>#ref!="NO"</formula>
    </cfRule>
  </conditionalFormatting>
  <conditionalFormatting sqref="D234">
    <cfRule type="expression" priority="1190" aboveAverage="0" equalAverage="0" bottom="0" percent="0" rank="0" text="" dxfId="1188">
      <formula>AI234="NO"</formula>
    </cfRule>
  </conditionalFormatting>
  <conditionalFormatting sqref="E234">
    <cfRule type="expression" priority="1191" aboveAverage="0" equalAverage="0" bottom="0" percent="0" rank="0" text="" dxfId="1189">
      <formula>AJ234="NO"</formula>
    </cfRule>
  </conditionalFormatting>
  <conditionalFormatting sqref="D234">
    <cfRule type="expression" priority="1192" aboveAverage="0" equalAverage="0" bottom="0" percent="0" rank="0" text="" dxfId="1190">
      <formula>$AI234="NO"</formula>
    </cfRule>
  </conditionalFormatting>
  <conditionalFormatting sqref="D235">
    <cfRule type="expression" priority="1193" aboveAverage="0" equalAverage="0" bottom="0" percent="0" rank="0" text="" dxfId="1191">
      <formula>#ref!="NO"</formula>
    </cfRule>
  </conditionalFormatting>
  <conditionalFormatting sqref="D235">
    <cfRule type="expression" priority="1194" aboveAverage="0" equalAverage="0" bottom="0" percent="0" rank="0" text="" dxfId="1192">
      <formula>AI235="NO"</formula>
    </cfRule>
  </conditionalFormatting>
  <conditionalFormatting sqref="D235">
    <cfRule type="expression" priority="1195" aboveAverage="0" equalAverage="0" bottom="0" percent="0" rank="0" text="" dxfId="1193">
      <formula>$AI235="NO"</formula>
    </cfRule>
  </conditionalFormatting>
  <conditionalFormatting sqref="D236">
    <cfRule type="expression" priority="1196" aboveAverage="0" equalAverage="0" bottom="0" percent="0" rank="0" text="" dxfId="1194">
      <formula>#ref!="NO"</formula>
    </cfRule>
  </conditionalFormatting>
  <conditionalFormatting sqref="D236">
    <cfRule type="expression" priority="1197" aboveAverage="0" equalAverage="0" bottom="0" percent="0" rank="0" text="" dxfId="1195">
      <formula>AI236="NO"</formula>
    </cfRule>
  </conditionalFormatting>
  <conditionalFormatting sqref="D236">
    <cfRule type="expression" priority="1198" aboveAverage="0" equalAverage="0" bottom="0" percent="0" rank="0" text="" dxfId="1196">
      <formula>$AI236="NO"</formula>
    </cfRule>
  </conditionalFormatting>
  <conditionalFormatting sqref="D237">
    <cfRule type="expression" priority="1199" aboveAverage="0" equalAverage="0" bottom="0" percent="0" rank="0" text="" dxfId="1197">
      <formula>#ref!="NO"</formula>
    </cfRule>
  </conditionalFormatting>
  <conditionalFormatting sqref="D237">
    <cfRule type="expression" priority="1200" aboveAverage="0" equalAverage="0" bottom="0" percent="0" rank="0" text="" dxfId="1198">
      <formula>AI237="NO"</formula>
    </cfRule>
  </conditionalFormatting>
  <conditionalFormatting sqref="D237">
    <cfRule type="expression" priority="1201" aboveAverage="0" equalAverage="0" bottom="0" percent="0" rank="0" text="" dxfId="1199">
      <formula>$AI237="NO"</formula>
    </cfRule>
  </conditionalFormatting>
  <dataValidations count="17">
    <dataValidation allowBlank="true" operator="between" showDropDown="false" showErrorMessage="true" showInputMessage="true" sqref="W7" type="custom">
      <formula1>vacio()</formula1>
      <formula2>0</formula2>
    </dataValidation>
    <dataValidation allowBlank="true" operator="greaterThan" showDropDown="false" showErrorMessage="true" showInputMessage="true" sqref="D6:D7 H6:H7 D9:D10 H10" type="whole">
      <formula1>0</formula1>
      <formula2>0</formula2>
    </dataValidation>
    <dataValidation allowBlank="true" error="Debe digitar un número entero.&#10;" errorTitle="Error " operator="greaterThan" showDropDown="false" showErrorMessage="true" showInputMessage="false" sqref="Y14:Z229 Z230 Y232:Z434" type="whole">
      <formula1>0</formula1>
      <formula2>0</formula2>
    </dataValidation>
    <dataValidation allowBlank="false" error="El número de identificación no debe contener algún cáracter especial (coma, guión, punto, etc)&#10;" errorTitle="Identificación incorrecta" operator="greaterThan" showDropDown="false" showErrorMessage="true" showInputMessage="false" sqref="M14:M133 M135:M225 M227:M434" type="whole">
      <formula1>0</formula1>
      <formula2>0</formula2>
    </dataValidation>
    <dataValidation allowBlank="true" error="Debe introducir una fecha en formato (DD/MM/AAAA)&#10;" errorTitle="Error" operator="greaterThan" showDropDown="false" showErrorMessage="true" showInputMessage="false" sqref="V14:X229 V232:X434" type="date">
      <formula1>18385</formula1>
      <formula2>0</formula2>
    </dataValidation>
    <dataValidation allowBlank="true" operator="between" showDropDown="false" showErrorMessage="true" showInputMessage="true" sqref="F14:F434" type="list">
      <formula1>IF(E14="Selección abreviada",sa,IF(E14="Contratación directa",cd,IF(E14="Régimen especial",re,na)))</formula1>
      <formula2>0</formula2>
    </dataValidation>
    <dataValidation allowBlank="false" error="El tipo de contrato debe corresponder a un número. Consulte el instructivo para más información&#10;" errorTitle="Tipo de contrato no permitido" operator="between" showDropDown="false" showErrorMessage="true" showInputMessage="true" sqref="D14:D434" type="list">
      <formula1>tipo</formula1>
      <formula2>0</formula2>
    </dataValidation>
    <dataValidation allowBlank="true" error="Debe seleccionar una opción dentro de la lista&#10;" errorTitle="Error " operator="between" showDropDown="false" showErrorMessage="true" showInputMessage="true" sqref="E14:E434" type="list">
      <formula1>modal</formula1>
      <formula2>0</formula2>
    </dataValidation>
    <dataValidation allowBlank="true" error="Debe digitar un número.&#10;" errorTitle="Error" operator="greaterThan" showDropDown="false" showErrorMessage="true" showInputMessage="false" sqref="L14:L434" type="none">
      <formula1>0</formula1>
      <formula2>0</formula2>
    </dataValidation>
    <dataValidation allowBlank="true" error="Debe digitar un número sin cáracteres especiales (comas,puntos,guiones,espacios).&#10;" errorTitle="Error " operator="greaterThan" showDropDown="false" showErrorMessage="true" showInputMessage="true" sqref="O14:P434" type="whole">
      <formula1>0</formula1>
      <formula2>0</formula2>
    </dataValidation>
    <dataValidation allowBlank="true" error="Debe ser un número negativo. Ejemplo:-2,000,000&#10;" errorTitle="Error" operator="lessThan" showDropDown="false" showErrorMessage="true" showInputMessage="false" sqref="Q14:Q434" type="whole">
      <formula1>0</formula1>
      <formula2>0</formula2>
    </dataValidation>
    <dataValidation allowBlank="true" error="Debe digitar un número sin cáracteres especiales (puntos, comas, guiones, espacios,etc).&#10;" errorTitle="Error " operator="greaterThan" showDropDown="false" showErrorMessage="true" showInputMessage="false" sqref="S14:S434" type="whole">
      <formula1>0</formula1>
      <formula2>0</formula2>
    </dataValidation>
    <dataValidation allowBlank="true" error="Debe digitar un número sin cáracteres especiales (puntos, comas, guiones, espacios, etc).&#10;&#10;&#10;" errorTitle="Error" operator="greaterThan" showDropDown="false" showErrorMessage="true" showInputMessage="false" sqref="R14:R434" type="whole">
      <formula1>0</formula1>
      <formula2>0</formula2>
    </dataValidation>
    <dataValidation allowBlank="true" error="Debe seleccionar un item de la lista&#10;" errorTitle="Error" operator="between" showDropDown="false" showErrorMessage="true" showInputMessage="true" sqref="H14:H434" type="list">
      <formula1>afectacion</formula1>
      <formula2>0</formula2>
    </dataValidation>
    <dataValidation allowBlank="true" operator="between" showDropDown="false" showErrorMessage="true" showInputMessage="true" sqref="I14:I434" type="list">
      <formula1>IF(H14="Inversión",programa,na)</formula1>
      <formula2>0</formula2>
    </dataValidation>
    <dataValidation allowBlank="true" operator="between" showDropDown="false" showErrorMessage="true" showInputMessage="true" sqref="B14:B434" type="whole">
      <formula1>2000</formula1>
      <formula2>2019</formula2>
    </dataValidation>
    <dataValidation allowBlank="true" operator="greaterThanOrEqual" showDropDown="false" showErrorMessage="true" showInputMessage="true" sqref="U14:U434" type="whole">
      <formula1>0</formula1>
      <formula2>0</formula2>
    </dataValidation>
  </dataValidations>
  <hyperlinks>
    <hyperlink ref="W10" r:id="rId1" display="manuel.gomez@gobiernobogota.gov.co"/>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B1:D9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8"/>
    <col collapsed="false" customWidth="true" hidden="false" outlineLevel="0" max="2" min="2" style="0" width="7.28"/>
    <col collapsed="false" customWidth="true" hidden="false" outlineLevel="0" max="3" min="3" style="0" width="34.86"/>
    <col collapsed="false" customWidth="true" hidden="false" outlineLevel="0" max="4" min="4" style="0" width="84.28"/>
    <col collapsed="false" customWidth="true" hidden="false" outlineLevel="0" max="1025" min="5" style="0" width="10.53"/>
  </cols>
  <sheetData>
    <row r="1" customFormat="false" ht="15.75" hidden="false" customHeight="false" outlineLevel="0" collapsed="false"/>
    <row r="2" customFormat="false" ht="41.25" hidden="false" customHeight="true" outlineLevel="0" collapsed="false">
      <c r="B2" s="97" t="s">
        <v>906</v>
      </c>
      <c r="C2" s="97"/>
      <c r="D2" s="97"/>
    </row>
    <row r="3" customFormat="false" ht="36" hidden="false" customHeight="true" outlineLevel="0" collapsed="false">
      <c r="B3" s="98" t="s">
        <v>907</v>
      </c>
      <c r="C3" s="98"/>
      <c r="D3" s="98"/>
    </row>
    <row r="4" customFormat="false" ht="45" hidden="false" customHeight="true" outlineLevel="0" collapsed="false">
      <c r="B4" s="98" t="s">
        <v>908</v>
      </c>
      <c r="C4" s="98"/>
      <c r="D4" s="98"/>
    </row>
    <row r="5" customFormat="false" ht="27.75" hidden="false" customHeight="true" outlineLevel="0" collapsed="false">
      <c r="B5" s="98" t="s">
        <v>909</v>
      </c>
      <c r="C5" s="98"/>
      <c r="D5" s="98"/>
    </row>
    <row r="6" customFormat="false" ht="22.5" hidden="false" customHeight="true" outlineLevel="0" collapsed="false">
      <c r="B6" s="98" t="s">
        <v>910</v>
      </c>
      <c r="C6" s="98"/>
      <c r="D6" s="98"/>
    </row>
    <row r="7" customFormat="false" ht="45.75" hidden="false" customHeight="true" outlineLevel="0" collapsed="false">
      <c r="B7" s="99" t="s">
        <v>911</v>
      </c>
      <c r="C7" s="99"/>
      <c r="D7" s="99"/>
    </row>
    <row r="8" customFormat="false" ht="25.5" hidden="false" customHeight="true" outlineLevel="0" collapsed="false">
      <c r="B8" s="98" t="s">
        <v>912</v>
      </c>
      <c r="C8" s="98"/>
      <c r="D8" s="98"/>
    </row>
    <row r="9" customFormat="false" ht="25.5" hidden="false" customHeight="true" outlineLevel="0" collapsed="false">
      <c r="B9" s="98" t="s">
        <v>913</v>
      </c>
      <c r="C9" s="98"/>
      <c r="D9" s="98"/>
    </row>
    <row r="10" customFormat="false" ht="54.75" hidden="false" customHeight="true" outlineLevel="0" collapsed="false">
      <c r="B10" s="98" t="s">
        <v>914</v>
      </c>
      <c r="C10" s="98"/>
      <c r="D10" s="98"/>
    </row>
    <row r="11" customFormat="false" ht="46.5" hidden="false" customHeight="true" outlineLevel="0" collapsed="false">
      <c r="B11" s="100" t="s">
        <v>915</v>
      </c>
      <c r="C11" s="100"/>
      <c r="D11" s="100"/>
    </row>
    <row r="12" customFormat="false" ht="15.75" hidden="false" customHeight="false" outlineLevel="0" collapsed="false"/>
    <row r="13" customFormat="false" ht="15.75" hidden="false" customHeight="true" outlineLevel="0" collapsed="false">
      <c r="B13" s="101" t="s">
        <v>916</v>
      </c>
      <c r="C13" s="101"/>
      <c r="D13" s="101"/>
    </row>
    <row r="14" customFormat="false" ht="15.75" hidden="false" customHeight="false" outlineLevel="0" collapsed="false">
      <c r="B14" s="102" t="n">
        <v>1</v>
      </c>
      <c r="C14" s="103" t="s">
        <v>917</v>
      </c>
      <c r="D14" s="103" t="s">
        <v>918</v>
      </c>
    </row>
    <row r="15" customFormat="false" ht="15.75" hidden="false" customHeight="false" outlineLevel="0" collapsed="false">
      <c r="B15" s="102" t="n">
        <v>2</v>
      </c>
      <c r="C15" s="103" t="s">
        <v>919</v>
      </c>
      <c r="D15" s="103" t="s">
        <v>920</v>
      </c>
    </row>
    <row r="16" customFormat="false" ht="26.25" hidden="false" customHeight="false" outlineLevel="0" collapsed="false">
      <c r="B16" s="102" t="n">
        <v>3</v>
      </c>
      <c r="C16" s="103" t="s">
        <v>921</v>
      </c>
      <c r="D16" s="103" t="s">
        <v>922</v>
      </c>
    </row>
    <row r="17" customFormat="false" ht="26.25" hidden="false" customHeight="false" outlineLevel="0" collapsed="false">
      <c r="B17" s="102" t="n">
        <v>4</v>
      </c>
      <c r="C17" s="103" t="s">
        <v>923</v>
      </c>
      <c r="D17" s="103" t="s">
        <v>924</v>
      </c>
    </row>
    <row r="18" customFormat="false" ht="26.25" hidden="false" customHeight="false" outlineLevel="0" collapsed="false">
      <c r="B18" s="102" t="n">
        <v>5</v>
      </c>
      <c r="C18" s="103" t="s">
        <v>925</v>
      </c>
      <c r="D18" s="103" t="s">
        <v>926</v>
      </c>
    </row>
    <row r="19" customFormat="false" ht="26.25" hidden="false" customHeight="false" outlineLevel="0" collapsed="false">
      <c r="B19" s="102" t="n">
        <v>6</v>
      </c>
      <c r="C19" s="103" t="s">
        <v>927</v>
      </c>
      <c r="D19" s="103" t="s">
        <v>928</v>
      </c>
    </row>
    <row r="20" customFormat="false" ht="39" hidden="false" customHeight="false" outlineLevel="0" collapsed="false">
      <c r="B20" s="102" t="n">
        <v>7</v>
      </c>
      <c r="C20" s="103" t="s">
        <v>929</v>
      </c>
      <c r="D20" s="103" t="s">
        <v>930</v>
      </c>
    </row>
    <row r="21" customFormat="false" ht="26.25" hidden="false" customHeight="false" outlineLevel="0" collapsed="false">
      <c r="B21" s="102" t="n">
        <v>8</v>
      </c>
      <c r="C21" s="103" t="s">
        <v>931</v>
      </c>
      <c r="D21" s="103" t="s">
        <v>932</v>
      </c>
    </row>
    <row r="22" customFormat="false" ht="39" hidden="false" customHeight="false" outlineLevel="0" collapsed="false">
      <c r="B22" s="102" t="n">
        <v>9</v>
      </c>
      <c r="C22" s="103" t="s">
        <v>933</v>
      </c>
      <c r="D22" s="103" t="s">
        <v>934</v>
      </c>
    </row>
    <row r="23" customFormat="false" ht="15.75" hidden="false" customHeight="false" outlineLevel="0" collapsed="false"/>
    <row r="24" customFormat="false" ht="15.75" hidden="false" customHeight="true" outlineLevel="0" collapsed="false">
      <c r="B24" s="101" t="s">
        <v>935</v>
      </c>
      <c r="C24" s="101"/>
      <c r="D24" s="101"/>
    </row>
    <row r="25" customFormat="false" ht="25.5" hidden="false" customHeight="true" outlineLevel="0" collapsed="false">
      <c r="B25" s="104" t="n">
        <v>1</v>
      </c>
      <c r="C25" s="105" t="s">
        <v>936</v>
      </c>
      <c r="D25" s="106" t="s">
        <v>937</v>
      </c>
    </row>
    <row r="26" customFormat="false" ht="39" hidden="false" customHeight="false" outlineLevel="0" collapsed="false">
      <c r="B26" s="104"/>
      <c r="C26" s="105"/>
      <c r="D26" s="103" t="s">
        <v>938</v>
      </c>
    </row>
    <row r="27" customFormat="false" ht="15.75" hidden="false" customHeight="false" outlineLevel="0" collapsed="false">
      <c r="B27" s="102" t="n">
        <v>2</v>
      </c>
      <c r="C27" s="103" t="s">
        <v>27</v>
      </c>
      <c r="D27" s="103" t="s">
        <v>939</v>
      </c>
    </row>
    <row r="28" customFormat="false" ht="26.25" hidden="false" customHeight="false" outlineLevel="0" collapsed="false">
      <c r="B28" s="102" t="n">
        <v>3</v>
      </c>
      <c r="C28" s="103" t="s">
        <v>940</v>
      </c>
      <c r="D28" s="103" t="s">
        <v>941</v>
      </c>
    </row>
    <row r="29" customFormat="false" ht="25.5" hidden="false" customHeight="true" outlineLevel="0" collapsed="false">
      <c r="B29" s="104" t="n">
        <v>4</v>
      </c>
      <c r="C29" s="105" t="s">
        <v>942</v>
      </c>
      <c r="D29" s="106" t="s">
        <v>943</v>
      </c>
    </row>
    <row r="30" customFormat="false" ht="26.25" hidden="false" customHeight="false" outlineLevel="0" collapsed="false">
      <c r="B30" s="104"/>
      <c r="C30" s="105"/>
      <c r="D30" s="103" t="s">
        <v>944</v>
      </c>
    </row>
    <row r="31" customFormat="false" ht="39" hidden="false" customHeight="false" outlineLevel="0" collapsed="false">
      <c r="B31" s="104" t="n">
        <v>4</v>
      </c>
      <c r="C31" s="103" t="s">
        <v>945</v>
      </c>
      <c r="D31" s="103" t="s">
        <v>946</v>
      </c>
    </row>
    <row r="32" customFormat="false" ht="51.75" hidden="false" customHeight="false" outlineLevel="0" collapsed="false">
      <c r="B32" s="104"/>
      <c r="C32" s="103" t="s">
        <v>727</v>
      </c>
      <c r="D32" s="103" t="s">
        <v>947</v>
      </c>
    </row>
    <row r="33" customFormat="false" ht="38.25" hidden="false" customHeight="true" outlineLevel="0" collapsed="false">
      <c r="B33" s="104"/>
      <c r="C33" s="105" t="s">
        <v>362</v>
      </c>
      <c r="D33" s="106" t="s">
        <v>948</v>
      </c>
    </row>
    <row r="34" customFormat="false" ht="26.25" hidden="false" customHeight="false" outlineLevel="0" collapsed="false">
      <c r="B34" s="104"/>
      <c r="C34" s="105"/>
      <c r="D34" s="103" t="s">
        <v>949</v>
      </c>
    </row>
    <row r="35" customFormat="false" ht="39" hidden="false" customHeight="false" outlineLevel="0" collapsed="false">
      <c r="B35" s="104"/>
      <c r="C35" s="103" t="s">
        <v>950</v>
      </c>
      <c r="D35" s="103" t="s">
        <v>951</v>
      </c>
    </row>
    <row r="36" customFormat="false" ht="39" hidden="false" customHeight="false" outlineLevel="0" collapsed="false">
      <c r="B36" s="104"/>
      <c r="C36" s="103" t="s">
        <v>952</v>
      </c>
      <c r="D36" s="103" t="s">
        <v>953</v>
      </c>
    </row>
    <row r="37" customFormat="false" ht="51.75" hidden="false" customHeight="false" outlineLevel="0" collapsed="false">
      <c r="B37" s="104"/>
      <c r="C37" s="103" t="s">
        <v>393</v>
      </c>
      <c r="D37" s="103" t="s">
        <v>954</v>
      </c>
    </row>
    <row r="38" customFormat="false" ht="39" hidden="false" customHeight="false" outlineLevel="0" collapsed="false">
      <c r="B38" s="104"/>
      <c r="C38" s="103" t="s">
        <v>876</v>
      </c>
      <c r="D38" s="103" t="s">
        <v>955</v>
      </c>
    </row>
    <row r="39" customFormat="false" ht="26.25" hidden="false" customHeight="false" outlineLevel="0" collapsed="false">
      <c r="B39" s="104"/>
      <c r="C39" s="103" t="s">
        <v>956</v>
      </c>
      <c r="D39" s="103" t="s">
        <v>957</v>
      </c>
    </row>
    <row r="40" customFormat="false" ht="26.25" hidden="false" customHeight="false" outlineLevel="0" collapsed="false">
      <c r="B40" s="104"/>
      <c r="C40" s="103" t="s">
        <v>450</v>
      </c>
      <c r="D40" s="103" t="s">
        <v>958</v>
      </c>
    </row>
    <row r="41" customFormat="false" ht="51.75" hidden="false" customHeight="false" outlineLevel="0" collapsed="false">
      <c r="B41" s="104"/>
      <c r="C41" s="103" t="s">
        <v>422</v>
      </c>
      <c r="D41" s="103" t="s">
        <v>959</v>
      </c>
    </row>
    <row r="42" customFormat="false" ht="39" hidden="false" customHeight="false" outlineLevel="0" collapsed="false">
      <c r="B42" s="104"/>
      <c r="C42" s="103" t="s">
        <v>445</v>
      </c>
      <c r="D42" s="103" t="s">
        <v>960</v>
      </c>
    </row>
    <row r="43" customFormat="false" ht="26.25" hidden="false" customHeight="false" outlineLevel="0" collapsed="false">
      <c r="B43" s="104"/>
      <c r="C43" s="103" t="s">
        <v>961</v>
      </c>
      <c r="D43" s="103" t="s">
        <v>962</v>
      </c>
    </row>
    <row r="44" customFormat="false" ht="26.25" hidden="false" customHeight="false" outlineLevel="0" collapsed="false">
      <c r="B44" s="104"/>
      <c r="C44" s="103" t="s">
        <v>963</v>
      </c>
      <c r="D44" s="103" t="s">
        <v>964</v>
      </c>
    </row>
    <row r="45" customFormat="false" ht="115.5" hidden="false" customHeight="false" outlineLevel="0" collapsed="false">
      <c r="B45" s="104"/>
      <c r="C45" s="103" t="s">
        <v>965</v>
      </c>
      <c r="D45" s="103" t="s">
        <v>966</v>
      </c>
    </row>
    <row r="46" customFormat="false" ht="39" hidden="false" customHeight="false" outlineLevel="0" collapsed="false">
      <c r="B46" s="104"/>
      <c r="C46" s="103" t="s">
        <v>967</v>
      </c>
      <c r="D46" s="103" t="s">
        <v>968</v>
      </c>
    </row>
    <row r="47" customFormat="false" ht="51.75" hidden="false" customHeight="false" outlineLevel="0" collapsed="false">
      <c r="B47" s="104"/>
      <c r="C47" s="103" t="s">
        <v>969</v>
      </c>
      <c r="D47" s="103" t="s">
        <v>970</v>
      </c>
    </row>
    <row r="48" customFormat="false" ht="51.75" hidden="false" customHeight="false" outlineLevel="0" collapsed="false">
      <c r="B48" s="104"/>
      <c r="C48" s="103" t="s">
        <v>971</v>
      </c>
      <c r="D48" s="103" t="s">
        <v>972</v>
      </c>
    </row>
    <row r="49" customFormat="false" ht="26.25" hidden="false" customHeight="false" outlineLevel="0" collapsed="false">
      <c r="B49" s="104"/>
      <c r="C49" s="103" t="s">
        <v>973</v>
      </c>
      <c r="D49" s="103" t="s">
        <v>974</v>
      </c>
    </row>
    <row r="50" customFormat="false" ht="15.75" hidden="false" customHeight="false" outlineLevel="0" collapsed="false">
      <c r="B50" s="104"/>
      <c r="C50" s="103" t="s">
        <v>975</v>
      </c>
      <c r="D50" s="103" t="s">
        <v>976</v>
      </c>
    </row>
    <row r="51" customFormat="false" ht="51.75" hidden="false" customHeight="false" outlineLevel="0" collapsed="false">
      <c r="B51" s="104"/>
      <c r="C51" s="103" t="s">
        <v>898</v>
      </c>
      <c r="D51" s="103" t="s">
        <v>977</v>
      </c>
    </row>
    <row r="52" customFormat="false" ht="25.5" hidden="false" customHeight="true" outlineLevel="0" collapsed="false">
      <c r="B52" s="104" t="n">
        <v>5</v>
      </c>
      <c r="C52" s="105" t="s">
        <v>30</v>
      </c>
      <c r="D52" s="106" t="s">
        <v>978</v>
      </c>
    </row>
    <row r="53" customFormat="false" ht="26.25" hidden="false" customHeight="false" outlineLevel="0" collapsed="false">
      <c r="B53" s="104"/>
      <c r="C53" s="105"/>
      <c r="D53" s="103" t="s">
        <v>979</v>
      </c>
    </row>
    <row r="54" customFormat="false" ht="51.75" hidden="false" customHeight="false" outlineLevel="0" collapsed="false">
      <c r="B54" s="104"/>
      <c r="C54" s="105"/>
      <c r="D54" s="103" t="s">
        <v>980</v>
      </c>
    </row>
    <row r="55" customFormat="false" ht="51.75" hidden="false" customHeight="false" outlineLevel="0" collapsed="false">
      <c r="B55" s="102" t="n">
        <v>6</v>
      </c>
      <c r="C55" s="103" t="s">
        <v>31</v>
      </c>
      <c r="D55" s="103" t="s">
        <v>981</v>
      </c>
    </row>
    <row r="56" customFormat="false" ht="15.75" hidden="false" customHeight="false" outlineLevel="0" collapsed="false">
      <c r="B56" s="102" t="n">
        <v>7</v>
      </c>
      <c r="C56" s="103" t="s">
        <v>32</v>
      </c>
      <c r="D56" s="103" t="s">
        <v>982</v>
      </c>
    </row>
    <row r="57" customFormat="false" ht="39" hidden="false" customHeight="false" outlineLevel="0" collapsed="false">
      <c r="B57" s="104" t="n">
        <v>8</v>
      </c>
      <c r="C57" s="103" t="s">
        <v>983</v>
      </c>
      <c r="D57" s="103" t="s">
        <v>984</v>
      </c>
    </row>
    <row r="58" customFormat="false" ht="25.5" hidden="false" customHeight="true" outlineLevel="0" collapsed="false">
      <c r="B58" s="104"/>
      <c r="C58" s="105" t="s">
        <v>34</v>
      </c>
      <c r="D58" s="106" t="s">
        <v>985</v>
      </c>
    </row>
    <row r="59" customFormat="false" ht="51.75" hidden="false" customHeight="false" outlineLevel="0" collapsed="false">
      <c r="B59" s="104"/>
      <c r="C59" s="105"/>
      <c r="D59" s="103" t="s">
        <v>986</v>
      </c>
    </row>
    <row r="60" customFormat="false" ht="26.25" hidden="false" customHeight="false" outlineLevel="0" collapsed="false">
      <c r="B60" s="102" t="n">
        <v>9</v>
      </c>
      <c r="C60" s="103" t="s">
        <v>37</v>
      </c>
      <c r="D60" s="103" t="s">
        <v>987</v>
      </c>
    </row>
    <row r="61" customFormat="false" ht="39" hidden="false" customHeight="false" outlineLevel="0" collapsed="false">
      <c r="B61" s="104" t="n">
        <v>10</v>
      </c>
      <c r="C61" s="103" t="s">
        <v>988</v>
      </c>
      <c r="D61" s="103" t="s">
        <v>989</v>
      </c>
    </row>
    <row r="62" customFormat="false" ht="15.75" hidden="false" customHeight="false" outlineLevel="0" collapsed="false">
      <c r="B62" s="104"/>
      <c r="C62" s="103" t="s">
        <v>990</v>
      </c>
      <c r="D62" s="103" t="s">
        <v>991</v>
      </c>
    </row>
    <row r="64" customFormat="false" ht="15.75" hidden="false" customHeight="true" outlineLevel="0" collapsed="false">
      <c r="B64" s="101" t="s">
        <v>992</v>
      </c>
      <c r="C64" s="101"/>
      <c r="D64" s="101"/>
    </row>
    <row r="65" customFormat="false" ht="25.5" hidden="false" customHeight="true" outlineLevel="0" collapsed="false">
      <c r="B65" s="104" t="n">
        <v>11</v>
      </c>
      <c r="C65" s="105" t="s">
        <v>993</v>
      </c>
      <c r="D65" s="106" t="s">
        <v>994</v>
      </c>
    </row>
    <row r="66" customFormat="false" ht="25.5" hidden="false" customHeight="false" outlineLevel="0" collapsed="false">
      <c r="B66" s="104"/>
      <c r="C66" s="105"/>
      <c r="D66" s="106" t="s">
        <v>995</v>
      </c>
    </row>
    <row r="67" customFormat="false" ht="15.75" hidden="false" customHeight="false" outlineLevel="0" collapsed="false">
      <c r="B67" s="104"/>
      <c r="C67" s="105"/>
      <c r="D67" s="103" t="s">
        <v>996</v>
      </c>
    </row>
    <row r="68" customFormat="false" ht="25.5" hidden="false" customHeight="true" outlineLevel="0" collapsed="false">
      <c r="B68" s="104" t="n">
        <v>12</v>
      </c>
      <c r="C68" s="105" t="s">
        <v>997</v>
      </c>
      <c r="D68" s="106" t="s">
        <v>998</v>
      </c>
    </row>
    <row r="69" customFormat="false" ht="15.75" hidden="false" customHeight="false" outlineLevel="0" collapsed="false">
      <c r="B69" s="104"/>
      <c r="C69" s="105"/>
      <c r="D69" s="103" t="s">
        <v>999</v>
      </c>
    </row>
    <row r="70" customFormat="false" ht="26.25" hidden="false" customHeight="false" outlineLevel="0" collapsed="false">
      <c r="B70" s="102" t="n">
        <v>13</v>
      </c>
      <c r="C70" s="103" t="s">
        <v>42</v>
      </c>
      <c r="D70" s="103" t="s">
        <v>1000</v>
      </c>
    </row>
    <row r="71" customFormat="false" ht="25.5" hidden="false" customHeight="true" outlineLevel="0" collapsed="false">
      <c r="B71" s="104" t="n">
        <v>14</v>
      </c>
      <c r="C71" s="105" t="s">
        <v>1001</v>
      </c>
      <c r="D71" s="106" t="s">
        <v>1002</v>
      </c>
    </row>
    <row r="72" customFormat="false" ht="15.75" hidden="false" customHeight="false" outlineLevel="0" collapsed="false">
      <c r="B72" s="104"/>
      <c r="C72" s="105"/>
      <c r="D72" s="103" t="s">
        <v>1003</v>
      </c>
    </row>
    <row r="73" customFormat="false" ht="26.25" hidden="false" customHeight="false" outlineLevel="0" collapsed="false">
      <c r="B73" s="102" t="n">
        <v>15</v>
      </c>
      <c r="C73" s="103" t="s">
        <v>1004</v>
      </c>
      <c r="D73" s="103" t="s">
        <v>1005</v>
      </c>
    </row>
    <row r="74" customFormat="false" ht="38.25" hidden="false" customHeight="true" outlineLevel="0" collapsed="false">
      <c r="B74" s="104" t="n">
        <v>16</v>
      </c>
      <c r="C74" s="105" t="s">
        <v>1006</v>
      </c>
      <c r="D74" s="106" t="s">
        <v>1007</v>
      </c>
    </row>
    <row r="75" customFormat="false" ht="51" hidden="false" customHeight="false" outlineLevel="0" collapsed="false">
      <c r="B75" s="104"/>
      <c r="C75" s="105"/>
      <c r="D75" s="106" t="s">
        <v>1008</v>
      </c>
    </row>
    <row r="76" customFormat="false" ht="38.25" hidden="false" customHeight="false" outlineLevel="0" collapsed="false">
      <c r="B76" s="104"/>
      <c r="C76" s="105"/>
      <c r="D76" s="106" t="s">
        <v>1009</v>
      </c>
    </row>
    <row r="77" customFormat="false" ht="26.25" hidden="false" customHeight="false" outlineLevel="0" collapsed="false">
      <c r="B77" s="104"/>
      <c r="C77" s="105"/>
      <c r="D77" s="103" t="s">
        <v>1010</v>
      </c>
    </row>
    <row r="78" customFormat="false" ht="15.75" hidden="false" customHeight="false" outlineLevel="0" collapsed="false">
      <c r="B78" s="102" t="n">
        <v>17</v>
      </c>
      <c r="C78" s="103" t="s">
        <v>1011</v>
      </c>
      <c r="D78" s="103" t="s">
        <v>401</v>
      </c>
    </row>
    <row r="80" customFormat="false" ht="15.75" hidden="false" customHeight="true" outlineLevel="0" collapsed="false">
      <c r="B80" s="101" t="s">
        <v>1012</v>
      </c>
      <c r="C80" s="101"/>
      <c r="D80" s="101"/>
    </row>
    <row r="81" customFormat="false" ht="25.5" hidden="false" customHeight="true" outlineLevel="0" collapsed="false">
      <c r="B81" s="104" t="n">
        <v>18</v>
      </c>
      <c r="C81" s="105" t="s">
        <v>1013</v>
      </c>
      <c r="D81" s="106" t="s">
        <v>1014</v>
      </c>
    </row>
    <row r="82" customFormat="false" ht="26.25" hidden="false" customHeight="false" outlineLevel="0" collapsed="false">
      <c r="B82" s="104"/>
      <c r="C82" s="105"/>
      <c r="D82" s="103" t="s">
        <v>1015</v>
      </c>
    </row>
    <row r="83" customFormat="false" ht="39" hidden="false" customHeight="false" outlineLevel="0" collapsed="false">
      <c r="B83" s="102" t="n">
        <v>19</v>
      </c>
      <c r="C83" s="103" t="s">
        <v>1016</v>
      </c>
      <c r="D83" s="103" t="s">
        <v>1017</v>
      </c>
    </row>
    <row r="84" customFormat="false" ht="26.25" hidden="false" customHeight="false" outlineLevel="0" collapsed="false">
      <c r="B84" s="102" t="n">
        <v>20</v>
      </c>
      <c r="C84" s="103" t="s">
        <v>1018</v>
      </c>
      <c r="D84" s="103" t="s">
        <v>1019</v>
      </c>
    </row>
    <row r="85" customFormat="false" ht="26.25" hidden="false" customHeight="false" outlineLevel="0" collapsed="false">
      <c r="B85" s="102" t="n">
        <v>21</v>
      </c>
      <c r="C85" s="103" t="s">
        <v>50</v>
      </c>
      <c r="D85" s="103" t="s">
        <v>1020</v>
      </c>
    </row>
    <row r="86" customFormat="false" ht="26.25" hidden="false" customHeight="false" outlineLevel="0" collapsed="false">
      <c r="B86" s="102" t="n">
        <v>22</v>
      </c>
      <c r="C86" s="103" t="s">
        <v>1021</v>
      </c>
      <c r="D86" s="103" t="s">
        <v>1022</v>
      </c>
    </row>
    <row r="87" customFormat="false" ht="15.75" hidden="false" customHeight="false" outlineLevel="0" collapsed="false"/>
    <row r="88" customFormat="false" ht="15.75" hidden="false" customHeight="true" outlineLevel="0" collapsed="false">
      <c r="B88" s="101" t="s">
        <v>1023</v>
      </c>
      <c r="C88" s="101"/>
      <c r="D88" s="101"/>
    </row>
    <row r="89" customFormat="false" ht="26.25" hidden="false" customHeight="false" outlineLevel="0" collapsed="false">
      <c r="B89" s="102" t="n">
        <v>23</v>
      </c>
      <c r="C89" s="103" t="s">
        <v>1024</v>
      </c>
      <c r="D89" s="103" t="s">
        <v>1025</v>
      </c>
    </row>
    <row r="90" customFormat="false" ht="64.5" hidden="false" customHeight="false" outlineLevel="0" collapsed="false">
      <c r="B90" s="102" t="n">
        <v>24</v>
      </c>
      <c r="C90" s="103" t="s">
        <v>1026</v>
      </c>
      <c r="D90" s="103" t="s">
        <v>1027</v>
      </c>
    </row>
  </sheetData>
  <mergeCells count="36">
    <mergeCell ref="B2:D2"/>
    <mergeCell ref="B3:D3"/>
    <mergeCell ref="B4:D4"/>
    <mergeCell ref="B5:D5"/>
    <mergeCell ref="B6:D6"/>
    <mergeCell ref="B7:D7"/>
    <mergeCell ref="B8:D8"/>
    <mergeCell ref="B9:D9"/>
    <mergeCell ref="B10:D10"/>
    <mergeCell ref="B11:D11"/>
    <mergeCell ref="B13:D13"/>
    <mergeCell ref="B24:D24"/>
    <mergeCell ref="B25:B26"/>
    <mergeCell ref="C25:C26"/>
    <mergeCell ref="B29:B30"/>
    <mergeCell ref="C29:C30"/>
    <mergeCell ref="B31:B51"/>
    <mergeCell ref="C33:C34"/>
    <mergeCell ref="B52:B54"/>
    <mergeCell ref="C52:C54"/>
    <mergeCell ref="B57:B59"/>
    <mergeCell ref="C58:C59"/>
    <mergeCell ref="B61:B62"/>
    <mergeCell ref="B64:D64"/>
    <mergeCell ref="B65:B67"/>
    <mergeCell ref="C65:C67"/>
    <mergeCell ref="B68:B69"/>
    <mergeCell ref="C68:C69"/>
    <mergeCell ref="B71:B72"/>
    <mergeCell ref="C71:C72"/>
    <mergeCell ref="B74:B77"/>
    <mergeCell ref="C74:C77"/>
    <mergeCell ref="B80:D80"/>
    <mergeCell ref="B81:B82"/>
    <mergeCell ref="C81:C82"/>
    <mergeCell ref="B88:D88"/>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3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1" min="1" style="0" width="10.53"/>
    <col collapsed="false" customWidth="true" hidden="false" outlineLevel="0" max="2" min="2" style="0" width="66.14"/>
    <col collapsed="false" customWidth="true" hidden="false" outlineLevel="0" max="3" min="3" style="0" width="63.86"/>
    <col collapsed="false" customWidth="true" hidden="false" outlineLevel="0" max="4" min="4" style="0" width="15.43"/>
    <col collapsed="false" customWidth="true" hidden="false" outlineLevel="0" max="1025" min="5" style="0" width="10.53"/>
  </cols>
  <sheetData>
    <row r="1" customFormat="false" ht="15" hidden="false" customHeight="false" outlineLevel="0" collapsed="false">
      <c r="B1" s="107" t="s">
        <v>1028</v>
      </c>
      <c r="C1" s="108" t="s">
        <v>30</v>
      </c>
      <c r="D1" s="109" t="s">
        <v>1029</v>
      </c>
    </row>
    <row r="2" customFormat="false" ht="15.75" hidden="false" customHeight="false" outlineLevel="0" collapsed="false">
      <c r="A2" s="0" t="n">
        <v>1</v>
      </c>
      <c r="B2" s="110" t="s">
        <v>466</v>
      </c>
      <c r="C2" s="111" t="s">
        <v>380</v>
      </c>
      <c r="D2" s="112" t="s">
        <v>859</v>
      </c>
      <c r="E2" s="110"/>
    </row>
    <row r="3" customFormat="false" ht="15" hidden="false" customHeight="false" outlineLevel="0" collapsed="false">
      <c r="A3" s="0" t="n">
        <v>2</v>
      </c>
      <c r="B3" s="113" t="s">
        <v>727</v>
      </c>
      <c r="C3" s="114" t="s">
        <v>67</v>
      </c>
      <c r="D3" s="112" t="s">
        <v>70</v>
      </c>
      <c r="E3" s="115"/>
    </row>
    <row r="4" customFormat="false" ht="15" hidden="false" customHeight="false" outlineLevel="0" collapsed="false">
      <c r="A4" s="0" t="n">
        <v>3</v>
      </c>
      <c r="B4" s="116" t="s">
        <v>362</v>
      </c>
      <c r="C4" s="114" t="s">
        <v>363</v>
      </c>
      <c r="D4" s="112" t="s">
        <v>1030</v>
      </c>
      <c r="E4" s="115"/>
    </row>
    <row r="5" customFormat="false" ht="16.5" hidden="false" customHeight="false" outlineLevel="0" collapsed="false">
      <c r="A5" s="0" t="n">
        <v>4</v>
      </c>
      <c r="B5" s="117" t="s">
        <v>387</v>
      </c>
      <c r="C5" s="114" t="s">
        <v>406</v>
      </c>
      <c r="D5" s="118"/>
      <c r="E5" s="119"/>
    </row>
    <row r="6" customFormat="false" ht="15" hidden="false" customHeight="false" outlineLevel="0" collapsed="false">
      <c r="A6" s="0" t="n">
        <v>5</v>
      </c>
      <c r="B6" s="115" t="s">
        <v>66</v>
      </c>
      <c r="C6" s="114" t="s">
        <v>436</v>
      </c>
      <c r="D6" s="115"/>
      <c r="E6" s="115"/>
    </row>
    <row r="7" customFormat="false" ht="15" hidden="false" customHeight="false" outlineLevel="0" collapsed="false">
      <c r="A7" s="0" t="n">
        <v>6</v>
      </c>
      <c r="B7" s="115" t="s">
        <v>393</v>
      </c>
      <c r="C7" s="114" t="s">
        <v>1031</v>
      </c>
      <c r="D7" s="115"/>
      <c r="E7" s="115"/>
    </row>
    <row r="8" customFormat="false" ht="15" hidden="false" customHeight="false" outlineLevel="0" collapsed="false">
      <c r="A8" s="0" t="n">
        <v>7</v>
      </c>
      <c r="B8" s="115" t="s">
        <v>876</v>
      </c>
      <c r="C8" s="114" t="s">
        <v>1032</v>
      </c>
      <c r="D8" s="115"/>
      <c r="E8" s="115"/>
    </row>
    <row r="9" customFormat="false" ht="15" hidden="false" customHeight="false" outlineLevel="0" collapsed="false">
      <c r="A9" s="0" t="n">
        <v>8</v>
      </c>
      <c r="B9" s="115" t="s">
        <v>956</v>
      </c>
      <c r="C9" s="115"/>
      <c r="D9" s="115"/>
      <c r="E9" s="115"/>
    </row>
    <row r="10" customFormat="false" ht="15" hidden="false" customHeight="false" outlineLevel="0" collapsed="false">
      <c r="A10" s="0" t="n">
        <v>9</v>
      </c>
      <c r="B10" s="115" t="s">
        <v>450</v>
      </c>
      <c r="C10" s="110"/>
      <c r="D10" s="115"/>
      <c r="E10" s="115"/>
    </row>
    <row r="11" customFormat="false" ht="15" hidden="false" customHeight="false" outlineLevel="0" collapsed="false">
      <c r="A11" s="0" t="n">
        <v>10</v>
      </c>
      <c r="B11" s="115" t="s">
        <v>422</v>
      </c>
      <c r="C11" s="107" t="s">
        <v>406</v>
      </c>
      <c r="D11" s="115"/>
      <c r="E11" s="115"/>
    </row>
    <row r="12" customFormat="false" ht="15" hidden="false" customHeight="false" outlineLevel="0" collapsed="false">
      <c r="A12" s="0" t="n">
        <v>11</v>
      </c>
      <c r="B12" s="115" t="s">
        <v>445</v>
      </c>
      <c r="C12" s="120" t="s">
        <v>525</v>
      </c>
      <c r="D12" s="115"/>
      <c r="E12" s="115"/>
    </row>
    <row r="13" customFormat="false" ht="15" hidden="false" customHeight="false" outlineLevel="0" collapsed="false">
      <c r="A13" s="0" t="n">
        <v>12</v>
      </c>
      <c r="B13" s="115" t="s">
        <v>961</v>
      </c>
      <c r="C13" s="120" t="s">
        <v>1033</v>
      </c>
      <c r="D13" s="115"/>
      <c r="E13" s="115"/>
    </row>
    <row r="14" customFormat="false" ht="15" hidden="false" customHeight="false" outlineLevel="0" collapsed="false">
      <c r="A14" s="0" t="n">
        <v>13</v>
      </c>
      <c r="B14" s="115" t="s">
        <v>963</v>
      </c>
      <c r="C14" s="120" t="s">
        <v>850</v>
      </c>
      <c r="D14" s="115"/>
      <c r="E14" s="115"/>
    </row>
    <row r="15" customFormat="false" ht="15" hidden="false" customHeight="false" outlineLevel="0" collapsed="false">
      <c r="A15" s="0" t="n">
        <v>14</v>
      </c>
      <c r="B15" s="115" t="s">
        <v>1034</v>
      </c>
      <c r="C15" s="120" t="s">
        <v>407</v>
      </c>
      <c r="D15" s="115"/>
      <c r="E15" s="115"/>
    </row>
    <row r="16" customFormat="false" ht="15" hidden="false" customHeight="false" outlineLevel="0" collapsed="false">
      <c r="A16" s="0" t="n">
        <v>15</v>
      </c>
      <c r="B16" s="115" t="s">
        <v>1035</v>
      </c>
      <c r="C16" s="115"/>
      <c r="D16" s="115"/>
      <c r="E16" s="115"/>
    </row>
    <row r="17" customFormat="false" ht="15" hidden="false" customHeight="false" outlineLevel="0" collapsed="false">
      <c r="A17" s="0" t="n">
        <v>16</v>
      </c>
      <c r="B17" s="115" t="s">
        <v>499</v>
      </c>
      <c r="C17" s="121" t="s">
        <v>1036</v>
      </c>
      <c r="D17" s="115"/>
      <c r="E17" s="115"/>
    </row>
    <row r="18" customFormat="false" ht="15" hidden="false" customHeight="false" outlineLevel="0" collapsed="false">
      <c r="A18" s="0" t="n">
        <v>17</v>
      </c>
      <c r="B18" s="115" t="s">
        <v>894</v>
      </c>
      <c r="C18" s="120" t="s">
        <v>1037</v>
      </c>
      <c r="D18" s="115"/>
      <c r="E18" s="115"/>
    </row>
    <row r="19" customFormat="false" ht="15" hidden="false" customHeight="false" outlineLevel="0" collapsed="false">
      <c r="A19" s="0" t="n">
        <v>18</v>
      </c>
      <c r="B19" s="115" t="s">
        <v>1038</v>
      </c>
      <c r="C19" s="120" t="s">
        <v>1039</v>
      </c>
      <c r="D19" s="115"/>
      <c r="E19" s="115"/>
    </row>
    <row r="20" customFormat="false" ht="15" hidden="false" customHeight="false" outlineLevel="0" collapsed="false">
      <c r="A20" s="0" t="n">
        <v>19</v>
      </c>
      <c r="B20" s="115" t="s">
        <v>975</v>
      </c>
      <c r="C20" s="120" t="s">
        <v>499</v>
      </c>
      <c r="D20" s="115"/>
      <c r="E20" s="115"/>
    </row>
    <row r="21" customFormat="false" ht="36.75" hidden="false" customHeight="true" outlineLevel="0" collapsed="false">
      <c r="A21" s="122" t="n">
        <v>20</v>
      </c>
      <c r="B21" s="122" t="s">
        <v>898</v>
      </c>
      <c r="C21" s="123" t="s">
        <v>1040</v>
      </c>
      <c r="D21" s="122"/>
      <c r="E21" s="122"/>
      <c r="F21" s="122"/>
    </row>
    <row r="22" customFormat="false" ht="15" hidden="false" customHeight="false" outlineLevel="0" collapsed="false">
      <c r="A22" s="122"/>
      <c r="B22" s="122"/>
      <c r="C22" s="123" t="s">
        <v>1041</v>
      </c>
      <c r="D22" s="122"/>
      <c r="E22" s="122"/>
      <c r="F22" s="122"/>
    </row>
    <row r="23" customFormat="false" ht="45" hidden="false" customHeight="false" outlineLevel="0" collapsed="false">
      <c r="A23" s="122"/>
      <c r="B23" s="122"/>
      <c r="C23" s="123" t="s">
        <v>1042</v>
      </c>
      <c r="D23" s="122"/>
      <c r="E23" s="122"/>
      <c r="F23" s="122"/>
    </row>
    <row r="24" customFormat="false" ht="15" hidden="false" customHeight="false" outlineLevel="0" collapsed="false">
      <c r="A24" s="122"/>
      <c r="B24" s="122"/>
      <c r="C24" s="123" t="s">
        <v>1043</v>
      </c>
      <c r="D24" s="122"/>
      <c r="E24" s="122"/>
      <c r="F24" s="122"/>
    </row>
    <row r="25" customFormat="false" ht="45" hidden="false" customHeight="false" outlineLevel="0" collapsed="false">
      <c r="A25" s="122"/>
      <c r="B25" s="122"/>
      <c r="C25" s="123" t="s">
        <v>68</v>
      </c>
      <c r="D25" s="122"/>
      <c r="E25" s="122"/>
      <c r="F25" s="122"/>
    </row>
    <row r="26" customFormat="false" ht="15" hidden="false" customHeight="false" outlineLevel="0" collapsed="false">
      <c r="A26" s="122"/>
      <c r="B26" s="122"/>
      <c r="C26" s="123" t="s">
        <v>451</v>
      </c>
      <c r="D26" s="122"/>
      <c r="E26" s="122"/>
      <c r="F26" s="122"/>
    </row>
    <row r="27" customFormat="false" ht="30" hidden="false" customHeight="false" outlineLevel="0" collapsed="false">
      <c r="A27" s="122"/>
      <c r="B27" s="122"/>
      <c r="C27" s="123" t="s">
        <v>1044</v>
      </c>
      <c r="D27" s="122"/>
      <c r="E27" s="122"/>
      <c r="F27" s="122"/>
    </row>
    <row r="28" customFormat="false" ht="15" hidden="false" customHeight="false" outlineLevel="0" collapsed="false">
      <c r="A28" s="122"/>
      <c r="B28" s="122"/>
      <c r="C28" s="123"/>
      <c r="D28" s="122"/>
      <c r="E28" s="122"/>
      <c r="F28" s="122"/>
    </row>
    <row r="29" customFormat="false" ht="15" hidden="false" customHeight="false" outlineLevel="0" collapsed="false">
      <c r="C29" s="123"/>
    </row>
    <row r="30" customFormat="false" ht="15" hidden="false" customHeight="false" outlineLevel="0" collapsed="false">
      <c r="C30" s="120" t="s">
        <v>1045</v>
      </c>
    </row>
    <row r="31" customFormat="false" ht="15" hidden="false" customHeight="false" outlineLevel="0" collapsed="false">
      <c r="C31" s="124" t="s">
        <v>364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C1:E4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5" zeroHeight="false" outlineLevelRow="0" outlineLevelCol="0"/>
  <cols>
    <col collapsed="false" customWidth="true" hidden="false" outlineLevel="0" max="3" min="1" style="0" width="10.53"/>
    <col collapsed="false" customWidth="true" hidden="false" outlineLevel="0" max="4" min="4" style="0" width="74.28"/>
    <col collapsed="false" customWidth="true" hidden="false" outlineLevel="0" max="5" min="5" style="0" width="70.14"/>
    <col collapsed="false" customWidth="true" hidden="false" outlineLevel="0" max="1025" min="6" style="0" width="10.53"/>
  </cols>
  <sheetData>
    <row r="1" customFormat="false" ht="15.75" hidden="false" customHeight="false" outlineLevel="0" collapsed="false"/>
    <row r="2" customFormat="false" ht="16.5" hidden="false" customHeight="false" outlineLevel="0" collapsed="false">
      <c r="C2" s="125" t="s">
        <v>1046</v>
      </c>
      <c r="D2" s="126" t="s">
        <v>1047</v>
      </c>
      <c r="E2" s="127" t="s">
        <v>1048</v>
      </c>
    </row>
    <row r="3" customFormat="false" ht="16.5" hidden="false" customHeight="false" outlineLevel="0" collapsed="false">
      <c r="C3" s="128" t="n">
        <v>1</v>
      </c>
      <c r="D3" s="129" t="s">
        <v>1049</v>
      </c>
      <c r="E3" s="130" t="s">
        <v>106</v>
      </c>
    </row>
    <row r="4" customFormat="false" ht="16.5" hidden="false" customHeight="false" outlineLevel="0" collapsed="false">
      <c r="C4" s="128" t="n">
        <v>2</v>
      </c>
      <c r="D4" s="129" t="s">
        <v>1050</v>
      </c>
      <c r="E4" s="130" t="s">
        <v>106</v>
      </c>
    </row>
    <row r="5" customFormat="false" ht="16.5" hidden="false" customHeight="false" outlineLevel="0" collapsed="false">
      <c r="C5" s="128" t="n">
        <v>3</v>
      </c>
      <c r="D5" s="129" t="s">
        <v>118</v>
      </c>
      <c r="E5" s="130" t="s">
        <v>106</v>
      </c>
    </row>
    <row r="6" customFormat="false" ht="16.5" hidden="false" customHeight="false" outlineLevel="0" collapsed="false">
      <c r="C6" s="128" t="n">
        <v>4</v>
      </c>
      <c r="D6" s="129" t="s">
        <v>382</v>
      </c>
      <c r="E6" s="130" t="s">
        <v>106</v>
      </c>
    </row>
    <row r="7" customFormat="false" ht="16.5" hidden="false" customHeight="false" outlineLevel="0" collapsed="false">
      <c r="C7" s="128" t="n">
        <v>5</v>
      </c>
      <c r="D7" s="129" t="s">
        <v>1051</v>
      </c>
      <c r="E7" s="130" t="s">
        <v>106</v>
      </c>
    </row>
    <row r="8" customFormat="false" ht="16.5" hidden="false" customHeight="false" outlineLevel="0" collapsed="false">
      <c r="C8" s="128" t="n">
        <v>6</v>
      </c>
      <c r="D8" s="129" t="s">
        <v>881</v>
      </c>
      <c r="E8" s="130" t="s">
        <v>106</v>
      </c>
    </row>
    <row r="9" customFormat="false" ht="16.5" hidden="false" customHeight="false" outlineLevel="0" collapsed="false">
      <c r="C9" s="128" t="n">
        <v>7</v>
      </c>
      <c r="D9" s="129" t="s">
        <v>1052</v>
      </c>
      <c r="E9" s="130" t="s">
        <v>106</v>
      </c>
    </row>
    <row r="10" customFormat="false" ht="16.5" hidden="false" customHeight="false" outlineLevel="0" collapsed="false">
      <c r="C10" s="128" t="n">
        <v>8</v>
      </c>
      <c r="D10" s="129" t="s">
        <v>1053</v>
      </c>
      <c r="E10" s="130" t="s">
        <v>106</v>
      </c>
    </row>
    <row r="11" customFormat="false" ht="16.5" hidden="false" customHeight="false" outlineLevel="0" collapsed="false">
      <c r="C11" s="128" t="n">
        <v>9</v>
      </c>
      <c r="D11" s="129" t="s">
        <v>1054</v>
      </c>
      <c r="E11" s="130" t="s">
        <v>106</v>
      </c>
    </row>
    <row r="12" customFormat="false" ht="16.5" hidden="false" customHeight="false" outlineLevel="0" collapsed="false">
      <c r="C12" s="128" t="n">
        <v>10</v>
      </c>
      <c r="D12" s="129" t="s">
        <v>1055</v>
      </c>
      <c r="E12" s="130" t="s">
        <v>106</v>
      </c>
    </row>
    <row r="13" customFormat="false" ht="16.5" hidden="false" customHeight="false" outlineLevel="0" collapsed="false">
      <c r="C13" s="128" t="n">
        <v>11</v>
      </c>
      <c r="D13" s="129" t="s">
        <v>105</v>
      </c>
      <c r="E13" s="130" t="s">
        <v>106</v>
      </c>
    </row>
    <row r="14" customFormat="false" ht="16.5" hidden="false" customHeight="false" outlineLevel="0" collapsed="false">
      <c r="C14" s="128" t="n">
        <v>12</v>
      </c>
      <c r="D14" s="129" t="s">
        <v>1056</v>
      </c>
      <c r="E14" s="130" t="s">
        <v>106</v>
      </c>
    </row>
    <row r="15" customFormat="false" ht="16.5" hidden="false" customHeight="false" outlineLevel="0" collapsed="false">
      <c r="C15" s="131" t="n">
        <v>13</v>
      </c>
      <c r="D15" s="132" t="s">
        <v>1057</v>
      </c>
      <c r="E15" s="133" t="s">
        <v>124</v>
      </c>
    </row>
    <row r="16" customFormat="false" ht="16.5" hidden="false" customHeight="false" outlineLevel="0" collapsed="false">
      <c r="C16" s="131" t="n">
        <v>14</v>
      </c>
      <c r="D16" s="132" t="s">
        <v>1058</v>
      </c>
      <c r="E16" s="133" t="s">
        <v>124</v>
      </c>
    </row>
    <row r="17" customFormat="false" ht="16.5" hidden="false" customHeight="false" outlineLevel="0" collapsed="false">
      <c r="C17" s="131" t="n">
        <v>15</v>
      </c>
      <c r="D17" s="132" t="s">
        <v>1059</v>
      </c>
      <c r="E17" s="133" t="s">
        <v>124</v>
      </c>
    </row>
    <row r="18" customFormat="false" ht="16.5" hidden="false" customHeight="false" outlineLevel="0" collapsed="false">
      <c r="C18" s="131" t="n">
        <v>16</v>
      </c>
      <c r="D18" s="132" t="s">
        <v>1060</v>
      </c>
      <c r="E18" s="133" t="s">
        <v>124</v>
      </c>
    </row>
    <row r="19" customFormat="false" ht="16.5" hidden="false" customHeight="false" outlineLevel="0" collapsed="false">
      <c r="C19" s="131" t="n">
        <v>17</v>
      </c>
      <c r="D19" s="132" t="s">
        <v>742</v>
      </c>
      <c r="E19" s="133" t="s">
        <v>124</v>
      </c>
    </row>
    <row r="20" customFormat="false" ht="16.5" hidden="false" customHeight="false" outlineLevel="0" collapsed="false">
      <c r="C20" s="131" t="n">
        <v>18</v>
      </c>
      <c r="D20" s="132" t="s">
        <v>123</v>
      </c>
      <c r="E20" s="133" t="s">
        <v>124</v>
      </c>
    </row>
    <row r="21" customFormat="false" ht="16.5" hidden="false" customHeight="false" outlineLevel="0" collapsed="false">
      <c r="C21" s="134" t="n">
        <v>19</v>
      </c>
      <c r="D21" s="135" t="s">
        <v>748</v>
      </c>
      <c r="E21" s="136" t="s">
        <v>749</v>
      </c>
    </row>
    <row r="22" customFormat="false" ht="33" hidden="false" customHeight="false" outlineLevel="0" collapsed="false">
      <c r="C22" s="134" t="n">
        <v>20</v>
      </c>
      <c r="D22" s="135" t="s">
        <v>1061</v>
      </c>
      <c r="E22" s="136" t="s">
        <v>749</v>
      </c>
    </row>
    <row r="23" customFormat="false" ht="16.5" hidden="false" customHeight="false" outlineLevel="0" collapsed="false">
      <c r="C23" s="134" t="n">
        <v>21</v>
      </c>
      <c r="D23" s="135" t="s">
        <v>1062</v>
      </c>
      <c r="E23" s="136" t="s">
        <v>749</v>
      </c>
    </row>
    <row r="24" customFormat="false" ht="16.5" hidden="false" customHeight="false" outlineLevel="0" collapsed="false">
      <c r="C24" s="134" t="n">
        <v>22</v>
      </c>
      <c r="D24" s="135" t="s">
        <v>1063</v>
      </c>
      <c r="E24" s="136" t="s">
        <v>749</v>
      </c>
    </row>
    <row r="25" customFormat="false" ht="16.5" hidden="false" customHeight="false" outlineLevel="0" collapsed="false">
      <c r="C25" s="134" t="n">
        <v>23</v>
      </c>
      <c r="D25" s="135" t="s">
        <v>1064</v>
      </c>
      <c r="E25" s="136" t="s">
        <v>749</v>
      </c>
    </row>
    <row r="26" customFormat="false" ht="16.5" hidden="false" customHeight="false" outlineLevel="0" collapsed="false">
      <c r="C26" s="134" t="n">
        <v>24</v>
      </c>
      <c r="D26" s="135" t="s">
        <v>1065</v>
      </c>
      <c r="E26" s="136" t="s">
        <v>749</v>
      </c>
    </row>
    <row r="27" customFormat="false" ht="16.5" hidden="false" customHeight="false" outlineLevel="0" collapsed="false">
      <c r="C27" s="134" t="n">
        <v>25</v>
      </c>
      <c r="D27" s="135" t="s">
        <v>1066</v>
      </c>
      <c r="E27" s="136" t="s">
        <v>749</v>
      </c>
    </row>
    <row r="28" customFormat="false" ht="16.5" hidden="false" customHeight="false" outlineLevel="0" collapsed="false">
      <c r="C28" s="137" t="n">
        <v>26</v>
      </c>
      <c r="D28" s="138" t="s">
        <v>1067</v>
      </c>
      <c r="E28" s="139" t="s">
        <v>1068</v>
      </c>
    </row>
    <row r="29" customFormat="false" ht="16.5" hidden="false" customHeight="false" outlineLevel="0" collapsed="false">
      <c r="C29" s="137" t="n">
        <v>27</v>
      </c>
      <c r="D29" s="138" t="s">
        <v>1069</v>
      </c>
      <c r="E29" s="139" t="s">
        <v>1068</v>
      </c>
    </row>
    <row r="30" customFormat="false" ht="16.5" hidden="false" customHeight="false" outlineLevel="0" collapsed="false">
      <c r="C30" s="137" t="n">
        <v>28</v>
      </c>
      <c r="D30" s="138" t="s">
        <v>1070</v>
      </c>
      <c r="E30" s="139" t="s">
        <v>1068</v>
      </c>
    </row>
    <row r="31" customFormat="false" ht="16.5" hidden="false" customHeight="false" outlineLevel="0" collapsed="false">
      <c r="C31" s="137" t="n">
        <v>29</v>
      </c>
      <c r="D31" s="138" t="s">
        <v>1071</v>
      </c>
      <c r="E31" s="139" t="s">
        <v>1068</v>
      </c>
    </row>
    <row r="32" customFormat="false" ht="16.5" hidden="false" customHeight="false" outlineLevel="0" collapsed="false">
      <c r="C32" s="137" t="n">
        <v>30</v>
      </c>
      <c r="D32" s="138" t="s">
        <v>1072</v>
      </c>
      <c r="E32" s="139" t="s">
        <v>1068</v>
      </c>
    </row>
    <row r="33" customFormat="false" ht="33" hidden="false" customHeight="false" outlineLevel="0" collapsed="false">
      <c r="C33" s="140" t="n">
        <v>31</v>
      </c>
      <c r="D33" s="141" t="s">
        <v>1073</v>
      </c>
      <c r="E33" s="142" t="s">
        <v>198</v>
      </c>
    </row>
    <row r="34" customFormat="false" ht="16.5" hidden="false" customHeight="false" outlineLevel="0" collapsed="false">
      <c r="C34" s="140" t="n">
        <v>32</v>
      </c>
      <c r="D34" s="141" t="s">
        <v>1074</v>
      </c>
      <c r="E34" s="142" t="s">
        <v>198</v>
      </c>
    </row>
    <row r="35" customFormat="false" ht="16.5" hidden="false" customHeight="false" outlineLevel="0" collapsed="false">
      <c r="C35" s="140" t="n">
        <v>33</v>
      </c>
      <c r="D35" s="141" t="s">
        <v>1075</v>
      </c>
      <c r="E35" s="142" t="s">
        <v>198</v>
      </c>
    </row>
    <row r="36" customFormat="false" ht="33" hidden="false" customHeight="false" outlineLevel="0" collapsed="false">
      <c r="C36" s="140" t="n">
        <v>34</v>
      </c>
      <c r="D36" s="141" t="s">
        <v>1076</v>
      </c>
      <c r="E36" s="142" t="s">
        <v>198</v>
      </c>
    </row>
    <row r="37" customFormat="false" ht="16.5" hidden="false" customHeight="false" outlineLevel="0" collapsed="false">
      <c r="C37" s="140" t="n">
        <v>35</v>
      </c>
      <c r="D37" s="141" t="s">
        <v>1077</v>
      </c>
      <c r="E37" s="142" t="s">
        <v>198</v>
      </c>
    </row>
    <row r="38" customFormat="false" ht="16.5" hidden="false" customHeight="false" outlineLevel="0" collapsed="false">
      <c r="C38" s="140" t="n">
        <v>36</v>
      </c>
      <c r="D38" s="141" t="s">
        <v>197</v>
      </c>
      <c r="E38" s="142" t="s">
        <v>198</v>
      </c>
    </row>
    <row r="39" customFormat="false" ht="16.5" hidden="false" customHeight="false" outlineLevel="0" collapsed="false">
      <c r="C39" s="140" t="n">
        <v>37</v>
      </c>
      <c r="D39" s="141" t="s">
        <v>1078</v>
      </c>
      <c r="E39" s="142" t="s">
        <v>198</v>
      </c>
    </row>
    <row r="40" customFormat="false" ht="16.5" hidden="false" customHeight="false" outlineLevel="0" collapsed="false">
      <c r="C40" s="143" t="n">
        <v>38</v>
      </c>
      <c r="D40" s="144" t="s">
        <v>1079</v>
      </c>
      <c r="E40" s="145" t="s">
        <v>134</v>
      </c>
    </row>
    <row r="41" customFormat="false" ht="16.5" hidden="false" customHeight="false" outlineLevel="0" collapsed="false">
      <c r="C41" s="143" t="n">
        <v>39</v>
      </c>
      <c r="D41" s="144" t="s">
        <v>1080</v>
      </c>
      <c r="E41" s="145" t="s">
        <v>134</v>
      </c>
    </row>
    <row r="42" customFormat="false" ht="16.5" hidden="false" customHeight="false" outlineLevel="0" collapsed="false">
      <c r="C42" s="143" t="n">
        <v>40</v>
      </c>
      <c r="D42" s="144" t="s">
        <v>1081</v>
      </c>
      <c r="E42" s="145" t="s">
        <v>134</v>
      </c>
    </row>
    <row r="43" customFormat="false" ht="16.5" hidden="false" customHeight="false" outlineLevel="0" collapsed="false">
      <c r="C43" s="143" t="n">
        <v>41</v>
      </c>
      <c r="D43" s="144" t="s">
        <v>133</v>
      </c>
      <c r="E43" s="145" t="s">
        <v>134</v>
      </c>
    </row>
    <row r="44" customFormat="false" ht="16.5" hidden="false" customHeight="false" outlineLevel="0" collapsed="false">
      <c r="C44" s="146" t="n">
        <v>42</v>
      </c>
      <c r="D44" s="147" t="s">
        <v>1082</v>
      </c>
      <c r="E44" s="148" t="s">
        <v>72</v>
      </c>
    </row>
    <row r="45" customFormat="false" ht="16.5" hidden="false" customHeight="false" outlineLevel="0" collapsed="false">
      <c r="C45" s="146" t="n">
        <v>43</v>
      </c>
      <c r="D45" s="147" t="s">
        <v>1083</v>
      </c>
      <c r="E45" s="148" t="s">
        <v>72</v>
      </c>
    </row>
    <row r="46" customFormat="false" ht="16.5" hidden="false" customHeight="false" outlineLevel="0" collapsed="false">
      <c r="C46" s="146" t="n">
        <v>44</v>
      </c>
      <c r="D46" s="147" t="s">
        <v>1084</v>
      </c>
      <c r="E46" s="148" t="s">
        <v>72</v>
      </c>
    </row>
    <row r="47" customFormat="false" ht="17.25" hidden="false" customHeight="false" outlineLevel="0" collapsed="false">
      <c r="C47" s="149" t="n">
        <v>45</v>
      </c>
      <c r="D47" s="150" t="s">
        <v>71</v>
      </c>
      <c r="E47" s="151" t="s">
        <v>72</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Company>Hewlett-Packard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2019-07-31T19:12:15Z</dcterms:created>
  <dc:creator>jsuacad</dc:creator>
  <dc:description/>
  <dc:language>en-US</dc:language>
  <cp:lastModifiedBy>Vilma Amparo Lopez Herrera</cp:lastModifiedBy>
  <dcterms:modified xsi:type="dcterms:W3CDTF">2020-03-18T18:47:59Z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